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wss\2024 druki\rycz sedz\"/>
    </mc:Choice>
  </mc:AlternateContent>
  <xr:revisionPtr revIDLastSave="0" documentId="13_ncr:1_{F9AAF0C6-F220-4763-8BF4-027BF67892C5}" xr6:coauthVersionLast="47" xr6:coauthVersionMax="47" xr10:uidLastSave="{00000000-0000-0000-0000-000000000000}"/>
  <bookViews>
    <workbookView xWindow="19090" yWindow="-110" windowWidth="38620" windowHeight="21100" xr2:uid="{00000000-000D-0000-FFFF-FFFF00000000}"/>
  </bookViews>
  <sheets>
    <sheet name="rozliczenie" sheetId="5" r:id="rId1"/>
    <sheet name="slownie" sheetId="6" state="hidden" r:id="rId2"/>
  </sheets>
  <definedNames>
    <definedName name="_xlnm.Print_Area" localSheetId="0">rozliczenie!$A$1:$L$25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5" l="1"/>
  <c r="K11" i="5"/>
  <c r="K12" i="5"/>
  <c r="K13" i="5"/>
  <c r="K14" i="5"/>
  <c r="K15" i="5"/>
  <c r="K16" i="5"/>
  <c r="K17" i="5"/>
  <c r="K18" i="5"/>
  <c r="K19" i="5"/>
  <c r="P2" i="5"/>
  <c r="G10" i="5"/>
  <c r="H10" i="5" s="1"/>
  <c r="I10" i="5" s="1"/>
  <c r="K10" i="5" s="1"/>
  <c r="G11" i="5"/>
  <c r="G12" i="5"/>
  <c r="G13" i="5"/>
  <c r="G14" i="5"/>
  <c r="G15" i="5"/>
  <c r="G16" i="5"/>
  <c r="G17" i="5"/>
  <c r="G18" i="5"/>
  <c r="G19" i="5"/>
  <c r="R6" i="5"/>
  <c r="S11" i="5"/>
  <c r="S12" i="5"/>
  <c r="S13" i="5"/>
  <c r="S14" i="5"/>
  <c r="S15" i="5"/>
  <c r="S16" i="5"/>
  <c r="S17" i="5"/>
  <c r="S18" i="5"/>
  <c r="S19" i="5"/>
  <c r="S10" i="5"/>
  <c r="Q5" i="5"/>
  <c r="AD11" i="5" l="1"/>
  <c r="AD12" i="5"/>
  <c r="AD13" i="5"/>
  <c r="AD14" i="5"/>
  <c r="AD15" i="5"/>
  <c r="AD16" i="5"/>
  <c r="AD17" i="5"/>
  <c r="AD18" i="5"/>
  <c r="AD19" i="5"/>
  <c r="AD10" i="5"/>
  <c r="BE11" i="5" l="1"/>
  <c r="BE12" i="5"/>
  <c r="BE13" i="5"/>
  <c r="BE14" i="5"/>
  <c r="BE15" i="5"/>
  <c r="BE16" i="5"/>
  <c r="BE17" i="5"/>
  <c r="BE18" i="5"/>
  <c r="BE19" i="5"/>
  <c r="BE20" i="5"/>
  <c r="BE10" i="5"/>
  <c r="BF11" i="5"/>
  <c r="BF12" i="5"/>
  <c r="BF13" i="5"/>
  <c r="BF14" i="5"/>
  <c r="BF15" i="5"/>
  <c r="BF16" i="5"/>
  <c r="BF17" i="5"/>
  <c r="BF18" i="5"/>
  <c r="BF19" i="5"/>
  <c r="BF20" i="5"/>
  <c r="BF10" i="5"/>
  <c r="R24" i="5"/>
  <c r="Q24" i="5"/>
  <c r="P24" i="5"/>
  <c r="P22" i="5"/>
  <c r="AM11" i="5" l="1"/>
  <c r="AM12" i="5"/>
  <c r="AM13" i="5"/>
  <c r="AM14" i="5"/>
  <c r="AM15" i="5"/>
  <c r="AM16" i="5"/>
  <c r="AM17" i="5"/>
  <c r="AM18" i="5"/>
  <c r="AM19" i="5"/>
  <c r="AM10" i="5"/>
  <c r="AI11" i="5"/>
  <c r="AP11" i="5" s="1"/>
  <c r="AI12" i="5"/>
  <c r="AI13" i="5"/>
  <c r="AJ13" i="5" s="1"/>
  <c r="AL13" i="5" s="1"/>
  <c r="AN13" i="5" s="1"/>
  <c r="AI14" i="5"/>
  <c r="AI15" i="5"/>
  <c r="AI16" i="5"/>
  <c r="AI17" i="5"/>
  <c r="AI18" i="5"/>
  <c r="AI19" i="5"/>
  <c r="AI10" i="5"/>
  <c r="AJ10" i="5" s="1"/>
  <c r="AL10" i="5" s="1"/>
  <c r="AJ19" i="5" l="1"/>
  <c r="AL19" i="5" s="1"/>
  <c r="AN19" i="5" s="1"/>
  <c r="AP19" i="5"/>
  <c r="AP18" i="5"/>
  <c r="AJ18" i="5"/>
  <c r="AL18" i="5" s="1"/>
  <c r="AN18" i="5" s="1"/>
  <c r="AJ17" i="5"/>
  <c r="AL17" i="5" s="1"/>
  <c r="AN17" i="5" s="1"/>
  <c r="AP17" i="5"/>
  <c r="AJ16" i="5"/>
  <c r="AL16" i="5" s="1"/>
  <c r="AN16" i="5" s="1"/>
  <c r="AP16" i="5"/>
  <c r="AJ15" i="5"/>
  <c r="AL15" i="5" s="1"/>
  <c r="AN15" i="5" s="1"/>
  <c r="AP15" i="5"/>
  <c r="AP14" i="5"/>
  <c r="AQ14" i="5" s="1"/>
  <c r="AJ14" i="5"/>
  <c r="AL14" i="5" s="1"/>
  <c r="AN14" i="5" s="1"/>
  <c r="AP13" i="5"/>
  <c r="AP10" i="5"/>
  <c r="AQ10" i="5" s="1"/>
  <c r="AR10" i="5" s="1"/>
  <c r="AN10" i="5"/>
  <c r="AP12" i="5"/>
  <c r="AQ12" i="5" s="1"/>
  <c r="AJ12" i="5"/>
  <c r="AL12" i="5" s="1"/>
  <c r="AN12" i="5" s="1"/>
  <c r="AJ11" i="5"/>
  <c r="AL11" i="5" s="1"/>
  <c r="AN11" i="5" s="1"/>
  <c r="AQ11" i="5"/>
  <c r="P10" i="5"/>
  <c r="Q10" i="5"/>
  <c r="R10" i="5"/>
  <c r="T10" i="5"/>
  <c r="Q6" i="5"/>
  <c r="P6" i="5"/>
  <c r="P5" i="5"/>
  <c r="P4" i="5"/>
  <c r="P11" i="5"/>
  <c r="Q11" i="5"/>
  <c r="R11" i="5"/>
  <c r="T11" i="5"/>
  <c r="P12" i="5"/>
  <c r="Q12" i="5"/>
  <c r="R12" i="5"/>
  <c r="T12" i="5"/>
  <c r="AE12" i="5" s="1"/>
  <c r="P13" i="5"/>
  <c r="Q13" i="5"/>
  <c r="R13" i="5"/>
  <c r="T13" i="5"/>
  <c r="P14" i="5"/>
  <c r="Q14" i="5"/>
  <c r="R14" i="5"/>
  <c r="T14" i="5"/>
  <c r="P15" i="5"/>
  <c r="Q15" i="5"/>
  <c r="R15" i="5"/>
  <c r="T15" i="5"/>
  <c r="P16" i="5"/>
  <c r="Q16" i="5"/>
  <c r="R16" i="5"/>
  <c r="T16" i="5"/>
  <c r="P17" i="5"/>
  <c r="Q17" i="5"/>
  <c r="R17" i="5"/>
  <c r="T17" i="5"/>
  <c r="AE17" i="5" s="1"/>
  <c r="P18" i="5"/>
  <c r="Q18" i="5"/>
  <c r="R18" i="5"/>
  <c r="T18" i="5"/>
  <c r="AE18" i="5" s="1"/>
  <c r="P19" i="5"/>
  <c r="Q19" i="5"/>
  <c r="R19" i="5"/>
  <c r="T19" i="5"/>
  <c r="U16" i="5" l="1"/>
  <c r="Z16" i="5" s="1"/>
  <c r="U15" i="5"/>
  <c r="Z15" i="5" s="1"/>
  <c r="U11" i="5"/>
  <c r="Z11" i="5" s="1"/>
  <c r="U13" i="5"/>
  <c r="Z13" i="5" s="1"/>
  <c r="U18" i="5"/>
  <c r="Z18" i="5" s="1"/>
  <c r="U17" i="5"/>
  <c r="Z17" i="5" s="1"/>
  <c r="U19" i="5"/>
  <c r="Z19" i="5" s="1"/>
  <c r="U12" i="5"/>
  <c r="Z12" i="5" s="1"/>
  <c r="U14" i="5"/>
  <c r="Z14" i="5" s="1"/>
  <c r="U10" i="5"/>
  <c r="Z10" i="5" s="1"/>
  <c r="AE11" i="5"/>
  <c r="AQ18" i="5"/>
  <c r="AR18" i="5" s="1"/>
  <c r="AQ19" i="5"/>
  <c r="AQ17" i="5"/>
  <c r="AQ16" i="5"/>
  <c r="AQ15" i="5"/>
  <c r="AR14" i="5"/>
  <c r="AS14" i="5" s="1"/>
  <c r="AQ13" i="5"/>
  <c r="W19" i="5"/>
  <c r="AE19" i="5"/>
  <c r="AE16" i="5"/>
  <c r="AE15" i="5"/>
  <c r="AE14" i="5"/>
  <c r="AE13" i="5"/>
  <c r="AS10" i="5"/>
  <c r="AT10" i="5" s="1"/>
  <c r="AR12" i="5"/>
  <c r="AR11" i="5"/>
  <c r="AE10" i="5"/>
  <c r="N3" i="6"/>
  <c r="J3" i="6"/>
  <c r="G3" i="6"/>
  <c r="W15" i="5" l="1"/>
  <c r="AA18" i="5"/>
  <c r="W13" i="5"/>
  <c r="Y13" i="5"/>
  <c r="Y11" i="5"/>
  <c r="W12" i="5"/>
  <c r="AA16" i="5"/>
  <c r="W10" i="5"/>
  <c r="AA15" i="5"/>
  <c r="Y15" i="5"/>
  <c r="X15" i="5"/>
  <c r="X13" i="5"/>
  <c r="AA13" i="5"/>
  <c r="AR17" i="5"/>
  <c r="AS17" i="5" s="1"/>
  <c r="AS18" i="5"/>
  <c r="AA19" i="5"/>
  <c r="AR19" i="5"/>
  <c r="AR16" i="5"/>
  <c r="AR15" i="5"/>
  <c r="AT14" i="5"/>
  <c r="AU14" i="5" s="1"/>
  <c r="AR13" i="5"/>
  <c r="AS13" i="5" s="1"/>
  <c r="Y19" i="5"/>
  <c r="X19" i="5"/>
  <c r="X18" i="5"/>
  <c r="W18" i="5"/>
  <c r="Y18" i="5"/>
  <c r="X17" i="5"/>
  <c r="W17" i="5"/>
  <c r="Y17" i="5"/>
  <c r="AA17" i="5"/>
  <c r="W16" i="5"/>
  <c r="Y16" i="5"/>
  <c r="X16" i="5"/>
  <c r="X14" i="5"/>
  <c r="W14" i="5"/>
  <c r="Y14" i="5"/>
  <c r="AA14" i="5"/>
  <c r="AU10" i="5"/>
  <c r="AV10" i="5" s="1"/>
  <c r="AW10" i="5" s="1"/>
  <c r="AX10" i="5" s="1"/>
  <c r="AS12" i="5"/>
  <c r="AT12" i="5" s="1"/>
  <c r="AS11" i="5"/>
  <c r="AT11" i="5" s="1"/>
  <c r="X10" i="5"/>
  <c r="AA10" i="5"/>
  <c r="Y10" i="5"/>
  <c r="X12" i="5"/>
  <c r="Y12" i="5"/>
  <c r="AA12" i="5"/>
  <c r="W11" i="5"/>
  <c r="X11" i="5"/>
  <c r="AA11" i="5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19" i="5"/>
  <c r="I19" i="5" s="1"/>
  <c r="F20" i="5"/>
  <c r="AT17" i="5" l="1"/>
  <c r="AU17" i="5" s="1"/>
  <c r="AV17" i="5" s="1"/>
  <c r="AW17" i="5" s="1"/>
  <c r="AT18" i="5"/>
  <c r="AS19" i="5"/>
  <c r="AS16" i="5"/>
  <c r="AS15" i="5"/>
  <c r="AT15" i="5" s="1"/>
  <c r="AV14" i="5"/>
  <c r="AW14" i="5" s="1"/>
  <c r="AX14" i="5" s="1"/>
  <c r="AT13" i="5"/>
  <c r="AU11" i="5"/>
  <c r="AV11" i="5" s="1"/>
  <c r="AY10" i="5"/>
  <c r="AZ10" i="5" s="1"/>
  <c r="BB10" i="5" s="1"/>
  <c r="BC10" i="5" s="1"/>
  <c r="AU12" i="5"/>
  <c r="G20" i="5"/>
  <c r="AU18" i="5" l="1"/>
  <c r="AT19" i="5"/>
  <c r="AU19" i="5" s="1"/>
  <c r="AX17" i="5"/>
  <c r="AY17" i="5" s="1"/>
  <c r="AT16" i="5"/>
  <c r="AU15" i="5"/>
  <c r="AV15" i="5" s="1"/>
  <c r="AY14" i="5"/>
  <c r="AZ14" i="5" s="1"/>
  <c r="BB14" i="5" s="1"/>
  <c r="BC14" i="5" s="1"/>
  <c r="BD14" i="5" s="1"/>
  <c r="AU13" i="5"/>
  <c r="BD10" i="5"/>
  <c r="AV12" i="5"/>
  <c r="AW12" i="5" s="1"/>
  <c r="AX12" i="5" s="1"/>
  <c r="AW11" i="5"/>
  <c r="AX11" i="5" s="1"/>
  <c r="H20" i="5"/>
  <c r="K20" i="5"/>
  <c r="C22" i="5" s="1"/>
  <c r="AV18" i="5" l="1"/>
  <c r="AW18" i="5" s="1"/>
  <c r="AX18" i="5" s="1"/>
  <c r="AZ17" i="5"/>
  <c r="BB17" i="5" s="1"/>
  <c r="BC17" i="5" s="1"/>
  <c r="BD17" i="5" s="1"/>
  <c r="AV19" i="5"/>
  <c r="AW19" i="5" s="1"/>
  <c r="AU16" i="5"/>
  <c r="AW15" i="5"/>
  <c r="AV13" i="5"/>
  <c r="AY11" i="5"/>
  <c r="AZ11" i="5" s="1"/>
  <c r="AY12" i="5"/>
  <c r="B1" i="6"/>
  <c r="B2" i="6" s="1"/>
  <c r="I20" i="5"/>
  <c r="BB11" i="5" l="1"/>
  <c r="BC11" i="5" s="1"/>
  <c r="BD11" i="5" s="1"/>
  <c r="AY18" i="5"/>
  <c r="AZ18" i="5" s="1"/>
  <c r="AX19" i="5"/>
  <c r="AY19" i="5" s="1"/>
  <c r="AZ19" i="5" s="1"/>
  <c r="AV16" i="5"/>
  <c r="AX15" i="5"/>
  <c r="AY15" i="5" s="1"/>
  <c r="AW13" i="5"/>
  <c r="AZ12" i="5"/>
  <c r="BB12" i="5" s="1"/>
  <c r="BC12" i="5" s="1"/>
  <c r="BD12" i="5" s="1"/>
  <c r="B3" i="6"/>
  <c r="B4" i="6" s="1"/>
  <c r="B11" i="6"/>
  <c r="C11" i="6" s="1"/>
  <c r="BB18" i="5" l="1"/>
  <c r="BC18" i="5" s="1"/>
  <c r="BD18" i="5" s="1"/>
  <c r="AZ15" i="5"/>
  <c r="BB15" i="5" s="1"/>
  <c r="BC15" i="5" s="1"/>
  <c r="BD15" i="5" s="1"/>
  <c r="BB19" i="5"/>
  <c r="BC19" i="5" s="1"/>
  <c r="BD19" i="5" s="1"/>
  <c r="AW16" i="5"/>
  <c r="AX13" i="5"/>
  <c r="AY13" i="5" s="1"/>
  <c r="C4" i="6"/>
  <c r="B5" i="6"/>
  <c r="B6" i="6" s="1"/>
  <c r="C6" i="6" s="1"/>
  <c r="C3" i="6"/>
  <c r="AX16" i="5" l="1"/>
  <c r="AZ13" i="5"/>
  <c r="BB13" i="5" s="1"/>
  <c r="BC13" i="5" s="1"/>
  <c r="C5" i="6"/>
  <c r="B7" i="6"/>
  <c r="C7" i="6" s="1"/>
  <c r="AY16" i="5" l="1"/>
  <c r="AZ16" i="5" s="1"/>
  <c r="BD13" i="5"/>
  <c r="B8" i="6"/>
  <c r="C8" i="6" s="1"/>
  <c r="BB16" i="5" l="1"/>
  <c r="BC16" i="5" s="1"/>
  <c r="BD16" i="5" s="1"/>
  <c r="B9" i="6"/>
  <c r="B10" i="6" s="1"/>
  <c r="C10" i="6" s="1"/>
  <c r="BC20" i="5" l="1"/>
  <c r="BD20" i="5" s="1"/>
  <c r="BG20" i="5" s="1"/>
  <c r="A1" i="5" s="1"/>
  <c r="C9" i="6"/>
  <c r="A13" i="6" s="1"/>
  <c r="C23" i="5" s="1"/>
</calcChain>
</file>

<file path=xl/sharedStrings.xml><?xml version="1.0" encoding="utf-8"?>
<sst xmlns="http://schemas.openxmlformats.org/spreadsheetml/2006/main" count="104" uniqueCount="99">
  <si>
    <t>PESEL</t>
  </si>
  <si>
    <t>Ryczałt sędziowski brutto zł</t>
  </si>
  <si>
    <t>Lp.</t>
  </si>
  <si>
    <t>Nazwisko i imię</t>
  </si>
  <si>
    <t>Do wypłaty zł</t>
  </si>
  <si>
    <t>Pokwitowanie odbioru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</si>
  <si>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</si>
  <si>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</si>
  <si>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</si>
  <si>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</si>
  <si>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</si>
  <si>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</si>
  <si>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</si>
  <si>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</si>
  <si>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</si>
  <si>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</si>
  <si>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</si>
  <si>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(imię i nazwisko)</t>
  </si>
  <si>
    <t>Data</t>
  </si>
  <si>
    <t>od godz.</t>
  </si>
  <si>
    <t>do godz.</t>
  </si>
  <si>
    <t>Termin</t>
  </si>
  <si>
    <t>Miejscowość</t>
  </si>
  <si>
    <t xml:space="preserve">Rodzaj imprezy </t>
  </si>
  <si>
    <t>zł</t>
  </si>
  <si>
    <t xml:space="preserve">podpis </t>
  </si>
  <si>
    <t>Sędzia Główny</t>
  </si>
  <si>
    <t>wartość liczbowo</t>
  </si>
  <si>
    <t>setki</t>
  </si>
  <si>
    <t>dziesiątki</t>
  </si>
  <si>
    <t>po zaokrągleniu</t>
  </si>
  <si>
    <t>setki tysięcy</t>
  </si>
  <si>
    <t>dziesiątki tysięcy</t>
  </si>
  <si>
    <t xml:space="preserve">sto </t>
  </si>
  <si>
    <t xml:space="preserve">dwadzieścia </t>
  </si>
  <si>
    <t xml:space="preserve">jeden </t>
  </si>
  <si>
    <t>tysiące</t>
  </si>
  <si>
    <t xml:space="preserve">dwieście </t>
  </si>
  <si>
    <t xml:space="preserve">trzydzieści </t>
  </si>
  <si>
    <t xml:space="preserve">dwa </t>
  </si>
  <si>
    <t>tysiące nazwa</t>
  </si>
  <si>
    <t xml:space="preserve">trzysta </t>
  </si>
  <si>
    <t xml:space="preserve">czterdzieści </t>
  </si>
  <si>
    <t xml:space="preserve">trzy </t>
  </si>
  <si>
    <t xml:space="preserve">czterysta </t>
  </si>
  <si>
    <t xml:space="preserve">pięćdziesiąt </t>
  </si>
  <si>
    <t xml:space="preserve">cztery </t>
  </si>
  <si>
    <t xml:space="preserve">pięćset </t>
  </si>
  <si>
    <t xml:space="preserve">sześćdziesiąt </t>
  </si>
  <si>
    <t xml:space="preserve">pięć </t>
  </si>
  <si>
    <t>jedynki</t>
  </si>
  <si>
    <t xml:space="preserve">sześćset </t>
  </si>
  <si>
    <t xml:space="preserve">siedemdziesiąt </t>
  </si>
  <si>
    <t xml:space="preserve">sześć </t>
  </si>
  <si>
    <t>złote nazwa</t>
  </si>
  <si>
    <t xml:space="preserve">siedemset </t>
  </si>
  <si>
    <t xml:space="preserve">osiemdziesiąt </t>
  </si>
  <si>
    <t xml:space="preserve">siedem </t>
  </si>
  <si>
    <t>grosze</t>
  </si>
  <si>
    <t xml:space="preserve">osiemset </t>
  </si>
  <si>
    <t xml:space="preserve">dziewięćdziesiąt </t>
  </si>
  <si>
    <t xml:space="preserve">osiem </t>
  </si>
  <si>
    <t xml:space="preserve">dziewięćset </t>
  </si>
  <si>
    <t xml:space="preserve">dziewięć </t>
  </si>
  <si>
    <t xml:space="preserve">dziesięć </t>
  </si>
  <si>
    <t xml:space="preserve">jedenaście </t>
  </si>
  <si>
    <t xml:space="preserve">dwanaście </t>
  </si>
  <si>
    <t xml:space="preserve">trzynaście </t>
  </si>
  <si>
    <t xml:space="preserve">czternaście </t>
  </si>
  <si>
    <t xml:space="preserve">piętnaście </t>
  </si>
  <si>
    <t xml:space="preserve">szesnaście </t>
  </si>
  <si>
    <t xml:space="preserve">siedemnaście </t>
  </si>
  <si>
    <t xml:space="preserve">osiemnaście </t>
  </si>
  <si>
    <t xml:space="preserve">dziewiętnaście </t>
  </si>
  <si>
    <t>(RRRR-MM-DD)</t>
  </si>
  <si>
    <t>(GG:MM)</t>
  </si>
  <si>
    <t>Do wypłaty:</t>
  </si>
  <si>
    <t>Słownie:</t>
  </si>
  <si>
    <t>Wypłaty dokonał:</t>
  </si>
  <si>
    <t>dnia</t>
  </si>
  <si>
    <t>czy puste</t>
  </si>
  <si>
    <t>cz.liczba</t>
  </si>
  <si>
    <t>podświetlić puste</t>
  </si>
  <si>
    <t>negacja czy wszystkie puste</t>
  </si>
  <si>
    <t>negacja czy pusta lub liczba</t>
  </si>
  <si>
    <t>kontrola PESEL</t>
  </si>
  <si>
    <t>NIE czy pusta</t>
  </si>
  <si>
    <t>oraz</t>
  </si>
  <si>
    <t>czy.wartość mniejsza od 1 lub większa od 10</t>
  </si>
  <si>
    <t>checksum</t>
  </si>
  <si>
    <t>a+3b+7c+9d+e+3f+7g+9h+i+3j+k</t>
  </si>
  <si>
    <t>Adres zamieszkania, kod</t>
  </si>
  <si>
    <t>Urząd Skarbowy, adres</t>
  </si>
  <si>
    <t>Dochód do opodatkowania zł
(poz.6 - poz.7)</t>
  </si>
  <si>
    <t>Koszty uzyskania 20% od kwoty ryczałtu (&gt;200zł) zł</t>
  </si>
  <si>
    <t>Podatek 12% od poz.8
zł</t>
  </si>
  <si>
    <t>LISTA WYPŁAT RYCZAŁTÓW SĘDZIOWSKICH nr</t>
  </si>
  <si>
    <t>Dieta
zł</t>
  </si>
  <si>
    <t>Dofinansowano ze środków Ministerstwa Sportu i Turystyki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</si>
</sst>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[$-F400]h:mm:ss\ AM/PM"/>
    <numFmt numFmtId="165" formatCode="[$-F800]dddd\,\ mmmm\ dd\,\ yyyy"/>
    <numFmt numFmtId="166" formatCode="h:mm;@"/>
    <numFmt numFmtId="167" formatCode="[$-415]d/mmm/yyyy;@"/>
    <numFmt numFmtId="168" formatCode="00000000000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/>
    <xf numFmtId="44" fontId="3" fillId="0" borderId="1" xfId="0" applyNumberFormat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vertical="center" wrapText="1"/>
    </xf>
    <xf numFmtId="44" fontId="5" fillId="0" borderId="3" xfId="0" applyNumberFormat="1" applyFont="1" applyBorder="1" applyAlignment="1">
      <alignment vertical="center" wrapText="1"/>
    </xf>
    <xf numFmtId="0" fontId="0" fillId="0" borderId="0" xfId="0" quotePrefix="1"/>
    <xf numFmtId="44" fontId="0" fillId="0" borderId="0" xfId="0" applyNumberFormat="1"/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4" fontId="3" fillId="0" borderId="0" xfId="0" applyNumberFormat="1" applyFont="1" applyAlignment="1">
      <alignment vertical="center" wrapText="1"/>
    </xf>
    <xf numFmtId="44" fontId="3" fillId="0" borderId="10" xfId="0" applyNumberFormat="1" applyFont="1" applyBorder="1" applyAlignment="1">
      <alignment vertical="center" wrapText="1"/>
    </xf>
    <xf numFmtId="44" fontId="5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4" fontId="3" fillId="0" borderId="14" xfId="0" applyNumberFormat="1" applyFont="1" applyBorder="1" applyAlignment="1">
      <alignment vertical="center" wrapText="1"/>
    </xf>
    <xf numFmtId="44" fontId="5" fillId="0" borderId="14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44" fontId="3" fillId="0" borderId="17" xfId="0" applyNumberFormat="1" applyFont="1" applyBorder="1" applyAlignment="1">
      <alignment vertical="center" wrapText="1"/>
    </xf>
    <xf numFmtId="44" fontId="5" fillId="0" borderId="17" xfId="0" applyNumberFormat="1" applyFont="1" applyBorder="1" applyAlignment="1">
      <alignment vertical="center" wrapText="1"/>
    </xf>
    <xf numFmtId="165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4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165" fontId="2" fillId="0" borderId="12" xfId="0" applyNumberFormat="1" applyFont="1" applyBorder="1" applyAlignment="1" applyProtection="1">
      <alignment horizontal="left"/>
      <protection locked="0"/>
    </xf>
    <xf numFmtId="166" fontId="2" fillId="0" borderId="11" xfId="0" applyNumberFormat="1" applyFont="1" applyBorder="1" applyAlignment="1" applyProtection="1">
      <alignment horizontal="left"/>
      <protection locked="0"/>
    </xf>
    <xf numFmtId="166" fontId="2" fillId="0" borderId="12" xfId="0" applyNumberFormat="1" applyFont="1" applyBorder="1" applyAlignment="1" applyProtection="1">
      <alignment horizontal="left"/>
      <protection locked="0"/>
    </xf>
    <xf numFmtId="167" fontId="2" fillId="0" borderId="11" xfId="0" applyNumberFormat="1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44" fontId="3" fillId="0" borderId="3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44" fontId="3" fillId="0" borderId="17" xfId="0" applyNumberFormat="1" applyFont="1" applyBorder="1" applyAlignment="1" applyProtection="1">
      <alignment vertical="center" wrapText="1"/>
      <protection locked="0"/>
    </xf>
    <xf numFmtId="0" fontId="2" fillId="0" borderId="1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8" fontId="3" fillId="0" borderId="17" xfId="0" applyNumberFormat="1" applyFont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19" xfId="0" applyFont="1" applyBorder="1" applyAlignment="1">
      <alignment horizontal="center" vertical="center" wrapText="1"/>
    </xf>
    <xf numFmtId="168" fontId="3" fillId="0" borderId="20" xfId="0" applyNumberFormat="1" applyFont="1" applyBorder="1" applyAlignment="1" applyProtection="1">
      <alignment vertical="center" wrapText="1"/>
      <protection locked="0"/>
    </xf>
    <xf numFmtId="168" fontId="3" fillId="0" borderId="21" xfId="0" applyNumberFormat="1" applyFont="1" applyBorder="1" applyAlignment="1" applyProtection="1">
      <alignment vertical="center" wrapText="1"/>
      <protection locked="0"/>
    </xf>
    <xf numFmtId="168" fontId="3" fillId="0" borderId="0" xfId="0" applyNumberFormat="1" applyFont="1" applyProtection="1"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/>
    </xf>
    <xf numFmtId="49" fontId="9" fillId="0" borderId="11" xfId="0" applyNumberFormat="1" applyFont="1" applyBorder="1" applyAlignment="1" applyProtection="1">
      <alignment horizontal="left" vertical="center"/>
      <protection locked="0"/>
    </xf>
    <xf numFmtId="166" fontId="2" fillId="0" borderId="22" xfId="0" applyNumberFormat="1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0" fillId="2" borderId="0" xfId="0" applyFill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/>
    <xf numFmtId="0" fontId="3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18"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406400</xdr:colOff>
      <xdr:row>0</xdr:row>
      <xdr:rowOff>0</xdr:rowOff>
    </xdr:from>
    <xdr:to>
      <xdr:col>11</xdr:col>
      <xdr:colOff>428819</xdr:colOff>
      <xdr:row>5</xdr:row>
      <xdr:rowOff>96651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07379D8-D850-4BCE-9E84-01A0C1A64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0"/>
          <a:ext cx="2714819" cy="1030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25"/>
  <sheetViews>
    <sheetView tabSelected="1" view="pageBreakPreview" zoomScaleNormal="100" zoomScaleSheetLayoutView="100" workbookViewId="0">
      <selection activeCell="BR24" sqref="BR24"/>
    </sheetView>
  </sheetViews>
  <sheetFormatPr defaultColWidth="8.88671875" defaultRowHeight="14.4"/>
  <cols>
    <col min="1" max="1" width="6.109375" customWidth="1"/>
    <col min="2" max="2" width="20.44140625" customWidth="1"/>
    <col min="3" max="3" width="22" customWidth="1"/>
    <col min="4" max="4" width="12" customWidth="1"/>
    <col min="5" max="5" width="22.5546875" customWidth="1"/>
    <col min="6" max="6" width="9.33203125" customWidth="1"/>
    <col min="7" max="7" width="12.5546875" customWidth="1"/>
    <col min="8" max="8" width="12.77734375" customWidth="1"/>
    <col min="9" max="9" width="8.88671875" customWidth="1"/>
    <col min="10" max="10" width="8.109375" customWidth="1"/>
    <col min="11" max="11" width="9.44140625" customWidth="1"/>
    <col min="12" max="12" width="12.44140625" customWidth="1"/>
    <col min="13" max="14" width="8.88671875" customWidth="1"/>
    <col min="15" max="15" width="9.109375" customWidth="1"/>
    <col min="16" max="41" width="9.109375" hidden="1" customWidth="1"/>
    <col min="42" max="42" width="12" hidden="1" customWidth="1"/>
    <col min="43" max="43" width="11" hidden="1" customWidth="1"/>
    <col min="44" max="59" width="9.109375" hidden="1" customWidth="1"/>
    <col min="60" max="60" width="9.109375" customWidth="1"/>
    <col min="61" max="66" width="8.88671875" customWidth="1"/>
  </cols>
  <sheetData>
    <row r="1" spans="1:58">
      <c r="A1" s="33" t="str">
        <f>IF(BG20,"Przynajmniej jeden z podanych numerów PESEL jest błędny","")</f>
        <v/>
      </c>
      <c r="H1" s="74"/>
      <c r="I1" s="74"/>
      <c r="J1" s="74"/>
      <c r="K1" s="74"/>
      <c r="L1" s="74"/>
      <c r="P1" t="s">
        <v>80</v>
      </c>
    </row>
    <row r="2" spans="1:58">
      <c r="A2" s="65" t="s">
        <v>96</v>
      </c>
      <c r="B2" s="65"/>
      <c r="C2" s="65"/>
      <c r="D2" s="65"/>
      <c r="E2" s="65"/>
      <c r="F2" s="63"/>
      <c r="G2" s="62"/>
      <c r="H2" s="75"/>
      <c r="I2" s="75"/>
      <c r="J2" s="75"/>
      <c r="K2" s="75"/>
      <c r="L2" s="75"/>
      <c r="P2" t="b">
        <f>ISBLANK(F2)</f>
        <v>1</v>
      </c>
    </row>
    <row r="3" spans="1:58" ht="9.75" customHeight="1">
      <c r="A3" s="21"/>
      <c r="B3" s="21"/>
      <c r="C3" s="21"/>
      <c r="D3" s="21"/>
      <c r="E3" s="21"/>
      <c r="F3" s="21"/>
      <c r="G3" s="21"/>
      <c r="H3" s="76"/>
      <c r="I3" s="76"/>
      <c r="J3" s="76"/>
      <c r="K3" s="76"/>
      <c r="L3" s="76"/>
    </row>
    <row r="4" spans="1:58" ht="18" customHeight="1">
      <c r="A4" s="1" t="s">
        <v>23</v>
      </c>
      <c r="B4" s="3"/>
      <c r="C4" s="71"/>
      <c r="D4" s="71"/>
      <c r="E4" s="71"/>
      <c r="F4" s="71"/>
      <c r="G4" s="71"/>
      <c r="H4" s="77"/>
      <c r="I4" s="77"/>
      <c r="J4" s="77"/>
      <c r="K4" s="77"/>
      <c r="L4" s="77"/>
      <c r="P4" t="b">
        <f>ISBLANK(C4)</f>
        <v>1</v>
      </c>
    </row>
    <row r="5" spans="1:58" ht="17.25" customHeight="1">
      <c r="A5" s="1" t="s">
        <v>21</v>
      </c>
      <c r="B5" s="71"/>
      <c r="C5" s="71"/>
      <c r="D5" s="14" t="s">
        <v>22</v>
      </c>
      <c r="E5" s="73"/>
      <c r="F5" s="73"/>
      <c r="G5" s="73"/>
      <c r="H5" s="77"/>
      <c r="I5" s="77"/>
      <c r="J5" s="77"/>
      <c r="K5" s="77"/>
      <c r="L5" s="77"/>
      <c r="P5" t="b">
        <f>ISBLANK(B5)</f>
        <v>1</v>
      </c>
      <c r="Q5" t="b">
        <f>ISBLANK(E5)</f>
        <v>1</v>
      </c>
    </row>
    <row r="6" spans="1:58" ht="18" customHeight="1">
      <c r="A6" s="1" t="s">
        <v>18</v>
      </c>
      <c r="B6" s="34"/>
      <c r="C6" s="14" t="s">
        <v>19</v>
      </c>
      <c r="D6" s="35"/>
      <c r="E6" s="14" t="s">
        <v>20</v>
      </c>
      <c r="F6" s="36"/>
      <c r="G6" s="64"/>
      <c r="H6" s="78" t="s">
        <v>98</v>
      </c>
      <c r="I6" s="79"/>
      <c r="J6" s="79"/>
      <c r="K6" s="79"/>
      <c r="L6" s="79"/>
      <c r="P6" t="b">
        <f>ISBLANK(B6)</f>
        <v>1</v>
      </c>
      <c r="Q6" t="b">
        <f>ISBLANK(D6)</f>
        <v>1</v>
      </c>
      <c r="R6" t="b">
        <f>ISBLANK(F6)</f>
        <v>1</v>
      </c>
    </row>
    <row r="7" spans="1:58" ht="15" thickBot="1">
      <c r="A7" s="1"/>
      <c r="B7" s="27" t="s">
        <v>74</v>
      </c>
      <c r="C7" s="13"/>
      <c r="D7" s="28" t="s">
        <v>75</v>
      </c>
      <c r="E7" s="13"/>
      <c r="F7" s="28" t="s">
        <v>75</v>
      </c>
      <c r="G7" s="28"/>
    </row>
    <row r="8" spans="1:58" ht="69">
      <c r="A8" s="49" t="s">
        <v>2</v>
      </c>
      <c r="B8" s="52" t="s">
        <v>3</v>
      </c>
      <c r="C8" s="52" t="s">
        <v>91</v>
      </c>
      <c r="D8" s="52" t="s">
        <v>0</v>
      </c>
      <c r="E8" s="55" t="s">
        <v>92</v>
      </c>
      <c r="F8" s="52" t="s">
        <v>1</v>
      </c>
      <c r="G8" s="52" t="s">
        <v>94</v>
      </c>
      <c r="H8" s="52" t="s">
        <v>93</v>
      </c>
      <c r="I8" s="52" t="s">
        <v>95</v>
      </c>
      <c r="J8" s="52" t="s">
        <v>97</v>
      </c>
      <c r="K8" s="52" t="s">
        <v>4</v>
      </c>
      <c r="L8" s="53" t="s">
        <v>5</v>
      </c>
      <c r="BB8" s="32" t="s">
        <v>90</v>
      </c>
    </row>
    <row r="9" spans="1:58" ht="9" customHeight="1" thickBot="1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8">
        <v>12</v>
      </c>
      <c r="P9" t="s">
        <v>80</v>
      </c>
      <c r="U9" t="s">
        <v>83</v>
      </c>
      <c r="W9" t="s">
        <v>82</v>
      </c>
      <c r="AD9" t="s">
        <v>81</v>
      </c>
      <c r="AE9" t="s">
        <v>84</v>
      </c>
      <c r="AI9" t="s">
        <v>85</v>
      </c>
      <c r="AL9" t="s">
        <v>88</v>
      </c>
      <c r="AM9" t="s">
        <v>86</v>
      </c>
      <c r="AN9" s="31" t="s">
        <v>87</v>
      </c>
      <c r="AP9">
        <v>1</v>
      </c>
      <c r="AQ9">
        <v>2</v>
      </c>
      <c r="AR9">
        <v>3</v>
      </c>
      <c r="AS9">
        <v>4</v>
      </c>
      <c r="AT9">
        <v>5</v>
      </c>
      <c r="AU9">
        <v>6</v>
      </c>
      <c r="AV9">
        <v>7</v>
      </c>
      <c r="AW9">
        <v>8</v>
      </c>
      <c r="AX9">
        <v>9</v>
      </c>
      <c r="AY9">
        <v>10</v>
      </c>
      <c r="AZ9">
        <v>11</v>
      </c>
      <c r="BB9" t="s">
        <v>89</v>
      </c>
    </row>
    <row r="10" spans="1:58" ht="28.05" customHeight="1">
      <c r="A10" s="49" t="s">
        <v>6</v>
      </c>
      <c r="B10" s="42"/>
      <c r="C10" s="42"/>
      <c r="D10" s="56"/>
      <c r="E10" s="59"/>
      <c r="F10" s="43"/>
      <c r="G10" s="9">
        <f t="shared" ref="G10:G19" si="0">IF(F10&gt;200,0.2*F10,0)</f>
        <v>0</v>
      </c>
      <c r="H10" s="9">
        <f>F10-G10</f>
        <v>0</v>
      </c>
      <c r="I10" s="9">
        <f>ROUND(H10*0.12,0)</f>
        <v>0</v>
      </c>
      <c r="J10" s="43"/>
      <c r="K10" s="10">
        <f>F10+J10-I10</f>
        <v>0</v>
      </c>
      <c r="L10" s="38"/>
      <c r="P10" t="b">
        <f>ISBLANK(B10)</f>
        <v>1</v>
      </c>
      <c r="Q10" t="b">
        <f>ISBLANK(C10)</f>
        <v>1</v>
      </c>
      <c r="R10" t="b">
        <f>ISBLANK(D10)</f>
        <v>1</v>
      </c>
      <c r="S10" t="b">
        <f>ISBLANK(E10)</f>
        <v>1</v>
      </c>
      <c r="T10" t="b">
        <f t="shared" ref="T10" si="1">ISBLANK(F10)</f>
        <v>1</v>
      </c>
      <c r="U10" t="b">
        <f>NOT(AND(P10,Q10,R10,S10,T10))</f>
        <v>0</v>
      </c>
      <c r="W10" t="b">
        <f>AND(P10,$U10)</f>
        <v>0</v>
      </c>
      <c r="X10" t="b">
        <f>AND(Q10,$U10)</f>
        <v>0</v>
      </c>
      <c r="Y10" t="b">
        <f>AND(R10,$U10)</f>
        <v>0</v>
      </c>
      <c r="Z10" t="b">
        <f>AND(S10,$U10)</f>
        <v>0</v>
      </c>
      <c r="AA10" t="b">
        <f>AND(T10,$U10)</f>
        <v>0</v>
      </c>
      <c r="AD10" t="b">
        <f>IF(ISNUMBER(F10),IF(F10&gt;=0,TRUE,FALSE),FALSE)</f>
        <v>0</v>
      </c>
      <c r="AE10" t="b">
        <f>NOT(OR(T10,AD10))</f>
        <v>0</v>
      </c>
      <c r="AI10">
        <f>D10</f>
        <v>0</v>
      </c>
      <c r="AJ10">
        <f>AI10/10000000000</f>
        <v>0</v>
      </c>
      <c r="AL10" t="b">
        <f>IF(OR(AJ10&lt;1,AJ10&gt;10),TRUE,FALSE)</f>
        <v>1</v>
      </c>
      <c r="AM10" t="b">
        <f>NOT(ISBLANK(D10))</f>
        <v>0</v>
      </c>
      <c r="AN10" t="b">
        <f>AND(AL10,AM10)</f>
        <v>0</v>
      </c>
      <c r="AP10">
        <f>TRUNC(AI10/10000000000,0)</f>
        <v>0</v>
      </c>
      <c r="AQ10">
        <f>TRUNC(((AI10-(AP10*10000000000))/1000000000),0)</f>
        <v>0</v>
      </c>
      <c r="AR10">
        <f>TRUNC(((AI10-(AP10*10000000000)-(AQ10*1000000000))/100000000),0)</f>
        <v>0</v>
      </c>
      <c r="AS10">
        <f>TRUNC(((AI10-(AP10*10000000000)-(AQ10*1000000000)-(AR10*100000000))/10000000),0)</f>
        <v>0</v>
      </c>
      <c r="AT10">
        <f>TRUNC(((AI10-(AP10*10000000000)-(AQ10*1000000000)-(AR10*100000000)-(AS10*10000000))/1000000),0)</f>
        <v>0</v>
      </c>
      <c r="AU10">
        <f>TRUNC(((AI10-(AP10*10000000000)-(AQ10*1000000000)-(AR10*100000000)-(AS10*10000000)-(AT10*1000000))/100000),0)</f>
        <v>0</v>
      </c>
      <c r="AV10">
        <f>TRUNC(((AI10-(AP10*10000000000)-(AQ10*1000000000)-(AR10*100000000)-(AS10*10000000)-(AT10*1000000)-(AU10*100000))/10000),0)</f>
        <v>0</v>
      </c>
      <c r="AW10">
        <f>TRUNC(((AI10-(AP10*10000000000)-(AQ10*1000000000)-(AR10*100000000)-(AS10*10000000)-(AT10*1000000)-(AU10*100000)-(AV10*10000))/1000),0)</f>
        <v>0</v>
      </c>
      <c r="AX10">
        <f>TRUNC(((AI10-(AP10*10000000000)-(AQ10*1000000000)-(AR10*100000000)-(AS10*10000000)-(AT10*1000000)-(AU10*100000)-(AV10*10000)-(AW10*1000))/100),0)</f>
        <v>0</v>
      </c>
      <c r="AY10">
        <f>TRUNC(((AI10-(AP10*10000000000)-(AQ10*1000000000)-(AR10*100000000)-(AS10*10000000)-(AT10*1000000)-(AU10*100000)-(AV10*10000)-(AW10*1000)-(AX10*100))/10),0)</f>
        <v>0</v>
      </c>
      <c r="AZ10">
        <f>TRUNC(((AI10-(AP10*10000000000)-(AQ10*1000000000)-(AR10*100000000)-(AS10*10000000)-(AT10*1000000)-(AU10*100000)-(AV10*10000)-(AW10*1000)-(AX10*100)-(AY10*10))),0)</f>
        <v>0</v>
      </c>
      <c r="BB10">
        <f>AP10+3*AQ10+7*AR10+9*AS10+AT10+3*AU10+7*AV10+9*AW10+AX10+3*AY10+AZ10</f>
        <v>0</v>
      </c>
      <c r="BC10">
        <f>IF(ISERROR(BB10),11,MOD(BB10,10))</f>
        <v>0</v>
      </c>
      <c r="BD10" t="b">
        <f>IF(BC10=0,FALSE,TRUE)</f>
        <v>0</v>
      </c>
      <c r="BE10" t="b">
        <f>IF(OR(D10=0,D10&gt;=10000000000),FALSE,TRUE)</f>
        <v>0</v>
      </c>
      <c r="BF10" t="b">
        <f>IF(D10&lt;=99999999999,FALSE,TRUE)</f>
        <v>0</v>
      </c>
    </row>
    <row r="11" spans="1:58" ht="28.05" customHeight="1">
      <c r="A11" s="50" t="s">
        <v>7</v>
      </c>
      <c r="B11" s="44"/>
      <c r="C11" s="44"/>
      <c r="D11" s="58"/>
      <c r="E11" s="60"/>
      <c r="F11" s="45"/>
      <c r="G11" s="4">
        <f t="shared" si="0"/>
        <v>0</v>
      </c>
      <c r="H11" s="4">
        <f t="shared" ref="H11:H19" si="2">F11-G11</f>
        <v>0</v>
      </c>
      <c r="I11" s="4">
        <f t="shared" ref="I11:I19" si="3">ROUND(H11*0.12,0)</f>
        <v>0</v>
      </c>
      <c r="J11" s="45"/>
      <c r="K11" s="5">
        <f t="shared" ref="K11:K19" si="4">F11+J11-I11</f>
        <v>0</v>
      </c>
      <c r="L11" s="39"/>
      <c r="P11" t="b">
        <f t="shared" ref="P11:P19" si="5">ISBLANK(B11)</f>
        <v>1</v>
      </c>
      <c r="Q11" t="b">
        <f t="shared" ref="Q11:Q19" si="6">ISBLANK(C11)</f>
        <v>1</v>
      </c>
      <c r="R11" t="b">
        <f t="shared" ref="R11:R19" si="7">ISBLANK(D11)</f>
        <v>1</v>
      </c>
      <c r="S11" t="b">
        <f t="shared" ref="S11:S19" si="8">ISBLANK(E11)</f>
        <v>1</v>
      </c>
      <c r="T11" t="b">
        <f t="shared" ref="T11:T19" si="9">ISBLANK(F11)</f>
        <v>1</v>
      </c>
      <c r="U11" t="b">
        <f t="shared" ref="U11:U19" si="10">NOT(AND(P11,Q11,R11,S11,T11))</f>
        <v>0</v>
      </c>
      <c r="W11" t="b">
        <f t="shared" ref="W11:W19" si="11">AND(P11,$U11)</f>
        <v>0</v>
      </c>
      <c r="X11" t="b">
        <f t="shared" ref="X11:X19" si="12">AND(Q11,$U11)</f>
        <v>0</v>
      </c>
      <c r="Y11" t="b">
        <f t="shared" ref="Y11:Y19" si="13">AND(R11,$U11)</f>
        <v>0</v>
      </c>
      <c r="Z11" t="b">
        <f t="shared" ref="Z11:Z19" si="14">AND(S11,$U11)</f>
        <v>0</v>
      </c>
      <c r="AA11" t="b">
        <f t="shared" ref="AA11:AA19" si="15">AND(T11,$U11)</f>
        <v>0</v>
      </c>
      <c r="AD11" t="b">
        <f t="shared" ref="AD11:AD19" si="16">IF(ISNUMBER(F11),IF(F11&gt;=0,TRUE,FALSE),FALSE)</f>
        <v>0</v>
      </c>
      <c r="AE11" t="b">
        <f t="shared" ref="AE11:AE19" si="17">NOT(OR(T11,AD11))</f>
        <v>0</v>
      </c>
      <c r="AI11">
        <f t="shared" ref="AI11:AI19" si="18">D11</f>
        <v>0</v>
      </c>
      <c r="AJ11">
        <f t="shared" ref="AJ11:AJ19" si="19">AI11/10000000000</f>
        <v>0</v>
      </c>
      <c r="AL11" t="b">
        <f t="shared" ref="AL11:AL19" si="20">IF(OR(AJ11&lt;1,AJ11&gt;10),TRUE,FALSE)</f>
        <v>1</v>
      </c>
      <c r="AM11" t="b">
        <f t="shared" ref="AM11:AM19" si="21">NOT(ISBLANK(D11))</f>
        <v>0</v>
      </c>
      <c r="AN11" t="b">
        <f t="shared" ref="AN11:AN19" si="22">AND(AL11,AM11)</f>
        <v>0</v>
      </c>
      <c r="AP11">
        <f t="shared" ref="AP11:AP19" si="23">TRUNC(AI11/10000000000,0)</f>
        <v>0</v>
      </c>
      <c r="AQ11">
        <f t="shared" ref="AQ11:AQ19" si="24">TRUNC(((AI11-(AP11*10000000000))/1000000000),0)</f>
        <v>0</v>
      </c>
      <c r="AR11">
        <f t="shared" ref="AR11:AR19" si="25">TRUNC(((AI11-(AP11*10000000000)-(AQ11*1000000000))/100000000),0)</f>
        <v>0</v>
      </c>
      <c r="AS11">
        <f t="shared" ref="AS11:AS19" si="26">TRUNC(((AI11-(AP11*10000000000)-(AQ11*1000000000)-(AR11*100000000))/10000000),0)</f>
        <v>0</v>
      </c>
      <c r="AT11">
        <f t="shared" ref="AT11:AT19" si="27">TRUNC(((AI11-(AP11*10000000000)-(AQ11*1000000000)-(AR11*100000000)-(AS11*10000000))/1000000),0)</f>
        <v>0</v>
      </c>
      <c r="AU11">
        <f t="shared" ref="AU11:AU19" si="28">TRUNC(((AI11-(AP11*10000000000)-(AQ11*1000000000)-(AR11*100000000)-(AS11*10000000)-(AT11*1000000))/100000),0)</f>
        <v>0</v>
      </c>
      <c r="AV11">
        <f t="shared" ref="AV11:AV19" si="29">TRUNC(((AI11-(AP11*10000000000)-(AQ11*1000000000)-(AR11*100000000)-(AS11*10000000)-(AT11*1000000)-(AU11*100000))/10000),0)</f>
        <v>0</v>
      </c>
      <c r="AW11">
        <f t="shared" ref="AW11:AW19" si="30">TRUNC(((AI11-(AP11*10000000000)-(AQ11*1000000000)-(AR11*100000000)-(AS11*10000000)-(AT11*1000000)-(AU11*100000)-(AV11*10000))/1000),0)</f>
        <v>0</v>
      </c>
      <c r="AX11">
        <f t="shared" ref="AX11:AX19" si="31">TRUNC(((AI11-(AP11*10000000000)-(AQ11*1000000000)-(AR11*100000000)-(AS11*10000000)-(AT11*1000000)-(AU11*100000)-(AV11*10000)-(AW11*1000))/100),0)</f>
        <v>0</v>
      </c>
      <c r="AY11">
        <f t="shared" ref="AY11:AY19" si="32">TRUNC(((AI11-(AP11*10000000000)-(AQ11*1000000000)-(AR11*100000000)-(AS11*10000000)-(AT11*1000000)-(AU11*100000)-(AV11*10000)-(AW11*1000)-(AX11*100))/10),0)</f>
        <v>0</v>
      </c>
      <c r="AZ11">
        <f t="shared" ref="AZ11:AZ19" si="33">TRUNC(((AI11-(AP11*10000000000)-(AQ11*1000000000)-(AR11*100000000)-(AS11*10000000)-(AT11*1000000)-(AU11*100000)-(AV11*10000)-(AW11*1000)-(AX11*100)-(AY11*10))),0)</f>
        <v>0</v>
      </c>
      <c r="BB11">
        <f t="shared" ref="BB11:BB19" si="34">AP11+3*AQ11+7*AR11+9*AS11+AT11+3*AU11+7*AV11+9*AW11+AX11+3*AY11+AZ11</f>
        <v>0</v>
      </c>
      <c r="BC11">
        <f t="shared" ref="BC11:BC19" si="35">IF(ISERROR(BB11),11,MOD(BB11,10))</f>
        <v>0</v>
      </c>
      <c r="BD11" t="b">
        <f t="shared" ref="BD11:BD20" si="36">IF(BC11=0,FALSE,TRUE)</f>
        <v>0</v>
      </c>
      <c r="BE11" t="b">
        <f t="shared" ref="BE11:BE20" si="37">IF(OR(D11=0,D11&gt;=10000000000),FALSE,TRUE)</f>
        <v>0</v>
      </c>
      <c r="BF11" t="b">
        <f t="shared" ref="BF11:BF20" si="38">IF(D11&lt;=99999999999,FALSE,TRUE)</f>
        <v>0</v>
      </c>
    </row>
    <row r="12" spans="1:58" ht="28.05" customHeight="1">
      <c r="A12" s="50" t="s">
        <v>8</v>
      </c>
      <c r="B12" s="44"/>
      <c r="C12" s="44"/>
      <c r="D12" s="57"/>
      <c r="E12" s="60"/>
      <c r="F12" s="45"/>
      <c r="G12" s="4">
        <f t="shared" si="0"/>
        <v>0</v>
      </c>
      <c r="H12" s="4">
        <f t="shared" si="2"/>
        <v>0</v>
      </c>
      <c r="I12" s="4">
        <f t="shared" si="3"/>
        <v>0</v>
      </c>
      <c r="J12" s="45"/>
      <c r="K12" s="5">
        <f t="shared" si="4"/>
        <v>0</v>
      </c>
      <c r="L12" s="39"/>
      <c r="P12" t="b">
        <f t="shared" si="5"/>
        <v>1</v>
      </c>
      <c r="Q12" t="b">
        <f t="shared" si="6"/>
        <v>1</v>
      </c>
      <c r="R12" t="b">
        <f t="shared" si="7"/>
        <v>1</v>
      </c>
      <c r="S12" t="b">
        <f t="shared" si="8"/>
        <v>1</v>
      </c>
      <c r="T12" t="b">
        <f t="shared" si="9"/>
        <v>1</v>
      </c>
      <c r="U12" t="b">
        <f t="shared" si="10"/>
        <v>0</v>
      </c>
      <c r="W12" t="b">
        <f t="shared" si="11"/>
        <v>0</v>
      </c>
      <c r="X12" t="b">
        <f t="shared" si="12"/>
        <v>0</v>
      </c>
      <c r="Y12" t="b">
        <f t="shared" si="13"/>
        <v>0</v>
      </c>
      <c r="Z12" t="b">
        <f t="shared" si="14"/>
        <v>0</v>
      </c>
      <c r="AA12" t="b">
        <f t="shared" si="15"/>
        <v>0</v>
      </c>
      <c r="AD12" t="b">
        <f t="shared" si="16"/>
        <v>0</v>
      </c>
      <c r="AE12" t="b">
        <f t="shared" si="17"/>
        <v>0</v>
      </c>
      <c r="AI12">
        <f t="shared" si="18"/>
        <v>0</v>
      </c>
      <c r="AJ12">
        <f t="shared" si="19"/>
        <v>0</v>
      </c>
      <c r="AL12" t="b">
        <f t="shared" si="20"/>
        <v>1</v>
      </c>
      <c r="AM12" t="b">
        <f t="shared" si="21"/>
        <v>0</v>
      </c>
      <c r="AN12" t="b">
        <f t="shared" si="22"/>
        <v>0</v>
      </c>
      <c r="AP12">
        <f t="shared" si="23"/>
        <v>0</v>
      </c>
      <c r="AQ12">
        <f t="shared" si="24"/>
        <v>0</v>
      </c>
      <c r="AR12">
        <f t="shared" si="25"/>
        <v>0</v>
      </c>
      <c r="AS12">
        <f t="shared" si="26"/>
        <v>0</v>
      </c>
      <c r="AT12">
        <f t="shared" si="27"/>
        <v>0</v>
      </c>
      <c r="AU12">
        <f t="shared" si="28"/>
        <v>0</v>
      </c>
      <c r="AV12">
        <f t="shared" si="29"/>
        <v>0</v>
      </c>
      <c r="AW12">
        <f t="shared" si="30"/>
        <v>0</v>
      </c>
      <c r="AX12">
        <f t="shared" si="31"/>
        <v>0</v>
      </c>
      <c r="AY12">
        <f t="shared" si="32"/>
        <v>0</v>
      </c>
      <c r="AZ12">
        <f t="shared" si="33"/>
        <v>0</v>
      </c>
      <c r="BB12">
        <f t="shared" si="34"/>
        <v>0</v>
      </c>
      <c r="BC12">
        <f t="shared" si="35"/>
        <v>0</v>
      </c>
      <c r="BD12" t="b">
        <f t="shared" si="36"/>
        <v>0</v>
      </c>
      <c r="BE12" t="b">
        <f t="shared" si="37"/>
        <v>0</v>
      </c>
      <c r="BF12" t="b">
        <f t="shared" si="38"/>
        <v>0</v>
      </c>
    </row>
    <row r="13" spans="1:58" ht="28.05" customHeight="1">
      <c r="A13" s="50" t="s">
        <v>9</v>
      </c>
      <c r="B13" s="44"/>
      <c r="C13" s="44"/>
      <c r="D13" s="57"/>
      <c r="E13" s="60"/>
      <c r="F13" s="45"/>
      <c r="G13" s="4">
        <f t="shared" si="0"/>
        <v>0</v>
      </c>
      <c r="H13" s="4">
        <f t="shared" si="2"/>
        <v>0</v>
      </c>
      <c r="I13" s="4">
        <f t="shared" si="3"/>
        <v>0</v>
      </c>
      <c r="J13" s="45"/>
      <c r="K13" s="5">
        <f t="shared" si="4"/>
        <v>0</v>
      </c>
      <c r="L13" s="39"/>
      <c r="P13" t="b">
        <f t="shared" si="5"/>
        <v>1</v>
      </c>
      <c r="Q13" t="b">
        <f t="shared" si="6"/>
        <v>1</v>
      </c>
      <c r="R13" t="b">
        <f t="shared" si="7"/>
        <v>1</v>
      </c>
      <c r="S13" t="b">
        <f t="shared" si="8"/>
        <v>1</v>
      </c>
      <c r="T13" t="b">
        <f t="shared" si="9"/>
        <v>1</v>
      </c>
      <c r="U13" t="b">
        <f t="shared" si="10"/>
        <v>0</v>
      </c>
      <c r="W13" t="b">
        <f t="shared" si="11"/>
        <v>0</v>
      </c>
      <c r="X13" t="b">
        <f t="shared" si="12"/>
        <v>0</v>
      </c>
      <c r="Y13" t="b">
        <f t="shared" si="13"/>
        <v>0</v>
      </c>
      <c r="Z13" t="b">
        <f t="shared" si="14"/>
        <v>0</v>
      </c>
      <c r="AA13" t="b">
        <f t="shared" si="15"/>
        <v>0</v>
      </c>
      <c r="AD13" t="b">
        <f t="shared" si="16"/>
        <v>0</v>
      </c>
      <c r="AE13" t="b">
        <f t="shared" si="17"/>
        <v>0</v>
      </c>
      <c r="AI13">
        <f t="shared" si="18"/>
        <v>0</v>
      </c>
      <c r="AJ13">
        <f t="shared" si="19"/>
        <v>0</v>
      </c>
      <c r="AL13" t="b">
        <f t="shared" si="20"/>
        <v>1</v>
      </c>
      <c r="AM13" t="b">
        <f t="shared" si="21"/>
        <v>0</v>
      </c>
      <c r="AN13" t="b">
        <f t="shared" si="22"/>
        <v>0</v>
      </c>
      <c r="AP13">
        <f t="shared" si="23"/>
        <v>0</v>
      </c>
      <c r="AQ13">
        <f t="shared" si="24"/>
        <v>0</v>
      </c>
      <c r="AR13">
        <f t="shared" si="25"/>
        <v>0</v>
      </c>
      <c r="AS13">
        <f t="shared" si="26"/>
        <v>0</v>
      </c>
      <c r="AT13">
        <f t="shared" si="27"/>
        <v>0</v>
      </c>
      <c r="AU13">
        <f t="shared" si="28"/>
        <v>0</v>
      </c>
      <c r="AV13">
        <f t="shared" si="29"/>
        <v>0</v>
      </c>
      <c r="AW13">
        <f t="shared" si="30"/>
        <v>0</v>
      </c>
      <c r="AX13">
        <f t="shared" si="31"/>
        <v>0</v>
      </c>
      <c r="AY13">
        <f t="shared" si="32"/>
        <v>0</v>
      </c>
      <c r="AZ13">
        <f t="shared" si="33"/>
        <v>0</v>
      </c>
      <c r="BB13">
        <f t="shared" si="34"/>
        <v>0</v>
      </c>
      <c r="BC13">
        <f t="shared" si="35"/>
        <v>0</v>
      </c>
      <c r="BD13" t="b">
        <f t="shared" si="36"/>
        <v>0</v>
      </c>
      <c r="BE13" t="b">
        <f t="shared" si="37"/>
        <v>0</v>
      </c>
      <c r="BF13" t="b">
        <f t="shared" si="38"/>
        <v>0</v>
      </c>
    </row>
    <row r="14" spans="1:58" ht="28.05" customHeight="1">
      <c r="A14" s="50" t="s">
        <v>10</v>
      </c>
      <c r="B14" s="44"/>
      <c r="C14" s="44"/>
      <c r="D14" s="57"/>
      <c r="E14" s="60"/>
      <c r="F14" s="45"/>
      <c r="G14" s="4">
        <f t="shared" si="0"/>
        <v>0</v>
      </c>
      <c r="H14" s="4">
        <f t="shared" si="2"/>
        <v>0</v>
      </c>
      <c r="I14" s="4">
        <f t="shared" si="3"/>
        <v>0</v>
      </c>
      <c r="J14" s="45"/>
      <c r="K14" s="5">
        <f t="shared" si="4"/>
        <v>0</v>
      </c>
      <c r="L14" s="39"/>
      <c r="P14" t="b">
        <f t="shared" si="5"/>
        <v>1</v>
      </c>
      <c r="Q14" t="b">
        <f t="shared" si="6"/>
        <v>1</v>
      </c>
      <c r="R14" t="b">
        <f t="shared" si="7"/>
        <v>1</v>
      </c>
      <c r="S14" t="b">
        <f t="shared" si="8"/>
        <v>1</v>
      </c>
      <c r="T14" t="b">
        <f t="shared" si="9"/>
        <v>1</v>
      </c>
      <c r="U14" t="b">
        <f t="shared" si="10"/>
        <v>0</v>
      </c>
      <c r="W14" t="b">
        <f t="shared" si="11"/>
        <v>0</v>
      </c>
      <c r="X14" t="b">
        <f t="shared" si="12"/>
        <v>0</v>
      </c>
      <c r="Y14" t="b">
        <f t="shared" si="13"/>
        <v>0</v>
      </c>
      <c r="Z14" t="b">
        <f t="shared" si="14"/>
        <v>0</v>
      </c>
      <c r="AA14" t="b">
        <f t="shared" si="15"/>
        <v>0</v>
      </c>
      <c r="AD14" t="b">
        <f t="shared" si="16"/>
        <v>0</v>
      </c>
      <c r="AE14" t="b">
        <f t="shared" si="17"/>
        <v>0</v>
      </c>
      <c r="AI14">
        <f t="shared" si="18"/>
        <v>0</v>
      </c>
      <c r="AJ14">
        <f t="shared" si="19"/>
        <v>0</v>
      </c>
      <c r="AL14" t="b">
        <f t="shared" si="20"/>
        <v>1</v>
      </c>
      <c r="AM14" t="b">
        <f t="shared" si="21"/>
        <v>0</v>
      </c>
      <c r="AN14" t="b">
        <f t="shared" si="22"/>
        <v>0</v>
      </c>
      <c r="AP14">
        <f t="shared" si="23"/>
        <v>0</v>
      </c>
      <c r="AQ14">
        <f t="shared" si="24"/>
        <v>0</v>
      </c>
      <c r="AR14">
        <f t="shared" si="25"/>
        <v>0</v>
      </c>
      <c r="AS14">
        <f t="shared" si="26"/>
        <v>0</v>
      </c>
      <c r="AT14">
        <f t="shared" si="27"/>
        <v>0</v>
      </c>
      <c r="AU14">
        <f t="shared" si="28"/>
        <v>0</v>
      </c>
      <c r="AV14">
        <f t="shared" si="29"/>
        <v>0</v>
      </c>
      <c r="AW14">
        <f t="shared" si="30"/>
        <v>0</v>
      </c>
      <c r="AX14">
        <f t="shared" si="31"/>
        <v>0</v>
      </c>
      <c r="AY14">
        <f t="shared" si="32"/>
        <v>0</v>
      </c>
      <c r="AZ14">
        <f t="shared" si="33"/>
        <v>0</v>
      </c>
      <c r="BB14">
        <f t="shared" si="34"/>
        <v>0</v>
      </c>
      <c r="BC14">
        <f t="shared" si="35"/>
        <v>0</v>
      </c>
      <c r="BD14" t="b">
        <f t="shared" si="36"/>
        <v>0</v>
      </c>
      <c r="BE14" t="b">
        <f t="shared" si="37"/>
        <v>0</v>
      </c>
      <c r="BF14" t="b">
        <f t="shared" si="38"/>
        <v>0</v>
      </c>
    </row>
    <row r="15" spans="1:58" ht="28.05" customHeight="1">
      <c r="A15" s="50" t="s">
        <v>11</v>
      </c>
      <c r="B15" s="44"/>
      <c r="C15" s="44"/>
      <c r="D15" s="57"/>
      <c r="E15" s="60"/>
      <c r="F15" s="45"/>
      <c r="G15" s="4">
        <f t="shared" si="0"/>
        <v>0</v>
      </c>
      <c r="H15" s="4">
        <f t="shared" si="2"/>
        <v>0</v>
      </c>
      <c r="I15" s="4">
        <f t="shared" si="3"/>
        <v>0</v>
      </c>
      <c r="J15" s="45"/>
      <c r="K15" s="5">
        <f t="shared" si="4"/>
        <v>0</v>
      </c>
      <c r="L15" s="39"/>
      <c r="P15" t="b">
        <f t="shared" si="5"/>
        <v>1</v>
      </c>
      <c r="Q15" t="b">
        <f t="shared" si="6"/>
        <v>1</v>
      </c>
      <c r="R15" t="b">
        <f t="shared" si="7"/>
        <v>1</v>
      </c>
      <c r="S15" t="b">
        <f t="shared" si="8"/>
        <v>1</v>
      </c>
      <c r="T15" t="b">
        <f t="shared" si="9"/>
        <v>1</v>
      </c>
      <c r="U15" t="b">
        <f t="shared" si="10"/>
        <v>0</v>
      </c>
      <c r="W15" t="b">
        <f t="shared" si="11"/>
        <v>0</v>
      </c>
      <c r="X15" t="b">
        <f t="shared" si="12"/>
        <v>0</v>
      </c>
      <c r="Y15" t="b">
        <f t="shared" si="13"/>
        <v>0</v>
      </c>
      <c r="Z15" t="b">
        <f t="shared" si="14"/>
        <v>0</v>
      </c>
      <c r="AA15" t="b">
        <f t="shared" si="15"/>
        <v>0</v>
      </c>
      <c r="AD15" t="b">
        <f t="shared" si="16"/>
        <v>0</v>
      </c>
      <c r="AE15" t="b">
        <f t="shared" si="17"/>
        <v>0</v>
      </c>
      <c r="AI15">
        <f t="shared" si="18"/>
        <v>0</v>
      </c>
      <c r="AJ15">
        <f t="shared" si="19"/>
        <v>0</v>
      </c>
      <c r="AL15" t="b">
        <f t="shared" si="20"/>
        <v>1</v>
      </c>
      <c r="AM15" t="b">
        <f t="shared" si="21"/>
        <v>0</v>
      </c>
      <c r="AN15" t="b">
        <f t="shared" si="22"/>
        <v>0</v>
      </c>
      <c r="AP15">
        <f t="shared" si="23"/>
        <v>0</v>
      </c>
      <c r="AQ15">
        <f t="shared" si="24"/>
        <v>0</v>
      </c>
      <c r="AR15">
        <f t="shared" si="25"/>
        <v>0</v>
      </c>
      <c r="AS15">
        <f t="shared" si="26"/>
        <v>0</v>
      </c>
      <c r="AT15">
        <f t="shared" si="27"/>
        <v>0</v>
      </c>
      <c r="AU15">
        <f t="shared" si="28"/>
        <v>0</v>
      </c>
      <c r="AV15">
        <f t="shared" si="29"/>
        <v>0</v>
      </c>
      <c r="AW15">
        <f t="shared" si="30"/>
        <v>0</v>
      </c>
      <c r="AX15">
        <f t="shared" si="31"/>
        <v>0</v>
      </c>
      <c r="AY15">
        <f t="shared" si="32"/>
        <v>0</v>
      </c>
      <c r="AZ15">
        <f t="shared" si="33"/>
        <v>0</v>
      </c>
      <c r="BB15">
        <f t="shared" si="34"/>
        <v>0</v>
      </c>
      <c r="BC15">
        <f t="shared" si="35"/>
        <v>0</v>
      </c>
      <c r="BD15" t="b">
        <f t="shared" si="36"/>
        <v>0</v>
      </c>
      <c r="BE15" t="b">
        <f t="shared" si="37"/>
        <v>0</v>
      </c>
      <c r="BF15" t="b">
        <f t="shared" si="38"/>
        <v>0</v>
      </c>
    </row>
    <row r="16" spans="1:58" ht="28.05" customHeight="1">
      <c r="A16" s="50" t="s">
        <v>12</v>
      </c>
      <c r="B16" s="44"/>
      <c r="C16" s="44"/>
      <c r="D16" s="57"/>
      <c r="E16" s="60"/>
      <c r="F16" s="45"/>
      <c r="G16" s="4">
        <f t="shared" si="0"/>
        <v>0</v>
      </c>
      <c r="H16" s="4">
        <f t="shared" si="2"/>
        <v>0</v>
      </c>
      <c r="I16" s="4">
        <f t="shared" si="3"/>
        <v>0</v>
      </c>
      <c r="J16" s="45"/>
      <c r="K16" s="5">
        <f t="shared" si="4"/>
        <v>0</v>
      </c>
      <c r="L16" s="39"/>
      <c r="P16" t="b">
        <f t="shared" si="5"/>
        <v>1</v>
      </c>
      <c r="Q16" t="b">
        <f t="shared" si="6"/>
        <v>1</v>
      </c>
      <c r="R16" t="b">
        <f t="shared" si="7"/>
        <v>1</v>
      </c>
      <c r="S16" t="b">
        <f t="shared" si="8"/>
        <v>1</v>
      </c>
      <c r="T16" t="b">
        <f t="shared" si="9"/>
        <v>1</v>
      </c>
      <c r="U16" t="b">
        <f t="shared" si="10"/>
        <v>0</v>
      </c>
      <c r="W16" t="b">
        <f t="shared" si="11"/>
        <v>0</v>
      </c>
      <c r="X16" t="b">
        <f t="shared" si="12"/>
        <v>0</v>
      </c>
      <c r="Y16" t="b">
        <f t="shared" si="13"/>
        <v>0</v>
      </c>
      <c r="Z16" t="b">
        <f t="shared" si="14"/>
        <v>0</v>
      </c>
      <c r="AA16" t="b">
        <f t="shared" si="15"/>
        <v>0</v>
      </c>
      <c r="AD16" t="b">
        <f t="shared" si="16"/>
        <v>0</v>
      </c>
      <c r="AE16" t="b">
        <f t="shared" si="17"/>
        <v>0</v>
      </c>
      <c r="AI16">
        <f t="shared" si="18"/>
        <v>0</v>
      </c>
      <c r="AJ16">
        <f t="shared" si="19"/>
        <v>0</v>
      </c>
      <c r="AL16" t="b">
        <f t="shared" si="20"/>
        <v>1</v>
      </c>
      <c r="AM16" t="b">
        <f t="shared" si="21"/>
        <v>0</v>
      </c>
      <c r="AN16" t="b">
        <f t="shared" si="22"/>
        <v>0</v>
      </c>
      <c r="AP16">
        <f t="shared" si="23"/>
        <v>0</v>
      </c>
      <c r="AQ16">
        <f t="shared" si="24"/>
        <v>0</v>
      </c>
      <c r="AR16">
        <f t="shared" si="25"/>
        <v>0</v>
      </c>
      <c r="AS16">
        <f t="shared" si="26"/>
        <v>0</v>
      </c>
      <c r="AT16">
        <f t="shared" si="27"/>
        <v>0</v>
      </c>
      <c r="AU16">
        <f t="shared" si="28"/>
        <v>0</v>
      </c>
      <c r="AV16">
        <f t="shared" si="29"/>
        <v>0</v>
      </c>
      <c r="AW16">
        <f t="shared" si="30"/>
        <v>0</v>
      </c>
      <c r="AX16">
        <f t="shared" si="31"/>
        <v>0</v>
      </c>
      <c r="AY16">
        <f t="shared" si="32"/>
        <v>0</v>
      </c>
      <c r="AZ16">
        <f t="shared" si="33"/>
        <v>0</v>
      </c>
      <c r="BB16">
        <f t="shared" si="34"/>
        <v>0</v>
      </c>
      <c r="BC16">
        <f t="shared" si="35"/>
        <v>0</v>
      </c>
      <c r="BD16" t="b">
        <f t="shared" si="36"/>
        <v>0</v>
      </c>
      <c r="BE16" t="b">
        <f t="shared" si="37"/>
        <v>0</v>
      </c>
      <c r="BF16" t="b">
        <f t="shared" si="38"/>
        <v>0</v>
      </c>
    </row>
    <row r="17" spans="1:59" ht="28.05" customHeight="1">
      <c r="A17" s="50" t="s">
        <v>13</v>
      </c>
      <c r="B17" s="44"/>
      <c r="C17" s="44"/>
      <c r="D17" s="57"/>
      <c r="E17" s="60"/>
      <c r="F17" s="45"/>
      <c r="G17" s="4">
        <f t="shared" si="0"/>
        <v>0</v>
      </c>
      <c r="H17" s="4">
        <f t="shared" si="2"/>
        <v>0</v>
      </c>
      <c r="I17" s="4">
        <f t="shared" si="3"/>
        <v>0</v>
      </c>
      <c r="J17" s="45"/>
      <c r="K17" s="5">
        <f t="shared" si="4"/>
        <v>0</v>
      </c>
      <c r="L17" s="39"/>
      <c r="P17" t="b">
        <f t="shared" si="5"/>
        <v>1</v>
      </c>
      <c r="Q17" t="b">
        <f t="shared" si="6"/>
        <v>1</v>
      </c>
      <c r="R17" t="b">
        <f t="shared" si="7"/>
        <v>1</v>
      </c>
      <c r="S17" t="b">
        <f t="shared" si="8"/>
        <v>1</v>
      </c>
      <c r="T17" t="b">
        <f t="shared" si="9"/>
        <v>1</v>
      </c>
      <c r="U17" t="b">
        <f t="shared" si="10"/>
        <v>0</v>
      </c>
      <c r="W17" t="b">
        <f t="shared" si="11"/>
        <v>0</v>
      </c>
      <c r="X17" t="b">
        <f t="shared" si="12"/>
        <v>0</v>
      </c>
      <c r="Y17" t="b">
        <f t="shared" si="13"/>
        <v>0</v>
      </c>
      <c r="Z17" t="b">
        <f t="shared" si="14"/>
        <v>0</v>
      </c>
      <c r="AA17" t="b">
        <f t="shared" si="15"/>
        <v>0</v>
      </c>
      <c r="AD17" t="b">
        <f t="shared" si="16"/>
        <v>0</v>
      </c>
      <c r="AE17" t="b">
        <f t="shared" si="17"/>
        <v>0</v>
      </c>
      <c r="AI17">
        <f t="shared" si="18"/>
        <v>0</v>
      </c>
      <c r="AJ17">
        <f t="shared" si="19"/>
        <v>0</v>
      </c>
      <c r="AL17" t="b">
        <f t="shared" si="20"/>
        <v>1</v>
      </c>
      <c r="AM17" t="b">
        <f t="shared" si="21"/>
        <v>0</v>
      </c>
      <c r="AN17" t="b">
        <f t="shared" si="22"/>
        <v>0</v>
      </c>
      <c r="AP17">
        <f t="shared" si="23"/>
        <v>0</v>
      </c>
      <c r="AQ17">
        <f t="shared" si="24"/>
        <v>0</v>
      </c>
      <c r="AR17">
        <f t="shared" si="25"/>
        <v>0</v>
      </c>
      <c r="AS17">
        <f t="shared" si="26"/>
        <v>0</v>
      </c>
      <c r="AT17">
        <f t="shared" si="27"/>
        <v>0</v>
      </c>
      <c r="AU17">
        <f t="shared" si="28"/>
        <v>0</v>
      </c>
      <c r="AV17">
        <f t="shared" si="29"/>
        <v>0</v>
      </c>
      <c r="AW17">
        <f t="shared" si="30"/>
        <v>0</v>
      </c>
      <c r="AX17">
        <f t="shared" si="31"/>
        <v>0</v>
      </c>
      <c r="AY17">
        <f t="shared" si="32"/>
        <v>0</v>
      </c>
      <c r="AZ17">
        <f t="shared" si="33"/>
        <v>0</v>
      </c>
      <c r="BB17">
        <f t="shared" si="34"/>
        <v>0</v>
      </c>
      <c r="BC17">
        <f t="shared" si="35"/>
        <v>0</v>
      </c>
      <c r="BD17" t="b">
        <f t="shared" si="36"/>
        <v>0</v>
      </c>
      <c r="BE17" t="b">
        <f t="shared" si="37"/>
        <v>0</v>
      </c>
      <c r="BF17" t="b">
        <f t="shared" si="38"/>
        <v>0</v>
      </c>
    </row>
    <row r="18" spans="1:59" ht="28.05" customHeight="1">
      <c r="A18" s="50" t="s">
        <v>14</v>
      </c>
      <c r="B18" s="44"/>
      <c r="C18" s="44"/>
      <c r="D18" s="57"/>
      <c r="E18" s="60"/>
      <c r="F18" s="45"/>
      <c r="G18" s="4">
        <f t="shared" si="0"/>
        <v>0</v>
      </c>
      <c r="H18" s="4">
        <f t="shared" si="2"/>
        <v>0</v>
      </c>
      <c r="I18" s="4">
        <f t="shared" si="3"/>
        <v>0</v>
      </c>
      <c r="J18" s="45"/>
      <c r="K18" s="5">
        <f t="shared" si="4"/>
        <v>0</v>
      </c>
      <c r="L18" s="39"/>
      <c r="P18" t="b">
        <f t="shared" si="5"/>
        <v>1</v>
      </c>
      <c r="Q18" t="b">
        <f t="shared" si="6"/>
        <v>1</v>
      </c>
      <c r="R18" t="b">
        <f t="shared" si="7"/>
        <v>1</v>
      </c>
      <c r="S18" t="b">
        <f t="shared" si="8"/>
        <v>1</v>
      </c>
      <c r="T18" t="b">
        <f t="shared" si="9"/>
        <v>1</v>
      </c>
      <c r="U18" t="b">
        <f t="shared" si="10"/>
        <v>0</v>
      </c>
      <c r="W18" t="b">
        <f t="shared" si="11"/>
        <v>0</v>
      </c>
      <c r="X18" t="b">
        <f t="shared" si="12"/>
        <v>0</v>
      </c>
      <c r="Y18" t="b">
        <f t="shared" si="13"/>
        <v>0</v>
      </c>
      <c r="Z18" t="b">
        <f t="shared" si="14"/>
        <v>0</v>
      </c>
      <c r="AA18" t="b">
        <f t="shared" si="15"/>
        <v>0</v>
      </c>
      <c r="AD18" t="b">
        <f t="shared" si="16"/>
        <v>0</v>
      </c>
      <c r="AE18" t="b">
        <f t="shared" si="17"/>
        <v>0</v>
      </c>
      <c r="AI18">
        <f t="shared" si="18"/>
        <v>0</v>
      </c>
      <c r="AJ18">
        <f t="shared" si="19"/>
        <v>0</v>
      </c>
      <c r="AL18" t="b">
        <f t="shared" si="20"/>
        <v>1</v>
      </c>
      <c r="AM18" t="b">
        <f t="shared" si="21"/>
        <v>0</v>
      </c>
      <c r="AN18" t="b">
        <f t="shared" si="22"/>
        <v>0</v>
      </c>
      <c r="AP18">
        <f t="shared" si="23"/>
        <v>0</v>
      </c>
      <c r="AQ18">
        <f t="shared" si="24"/>
        <v>0</v>
      </c>
      <c r="AR18">
        <f t="shared" si="25"/>
        <v>0</v>
      </c>
      <c r="AS18">
        <f t="shared" si="26"/>
        <v>0</v>
      </c>
      <c r="AT18">
        <f t="shared" si="27"/>
        <v>0</v>
      </c>
      <c r="AU18">
        <f t="shared" si="28"/>
        <v>0</v>
      </c>
      <c r="AV18">
        <f t="shared" si="29"/>
        <v>0</v>
      </c>
      <c r="AW18">
        <f t="shared" si="30"/>
        <v>0</v>
      </c>
      <c r="AX18">
        <f t="shared" si="31"/>
        <v>0</v>
      </c>
      <c r="AY18">
        <f t="shared" si="32"/>
        <v>0</v>
      </c>
      <c r="AZ18">
        <f t="shared" si="33"/>
        <v>0</v>
      </c>
      <c r="BB18">
        <f t="shared" si="34"/>
        <v>0</v>
      </c>
      <c r="BC18">
        <f t="shared" si="35"/>
        <v>0</v>
      </c>
      <c r="BD18" t="b">
        <f t="shared" si="36"/>
        <v>0</v>
      </c>
      <c r="BE18" t="b">
        <f t="shared" si="37"/>
        <v>0</v>
      </c>
      <c r="BF18" t="b">
        <f t="shared" si="38"/>
        <v>0</v>
      </c>
    </row>
    <row r="19" spans="1:59" ht="28.05" customHeight="1" thickBot="1">
      <c r="A19" s="24" t="s">
        <v>15</v>
      </c>
      <c r="B19" s="46"/>
      <c r="C19" s="46"/>
      <c r="D19" s="51"/>
      <c r="E19" s="61"/>
      <c r="F19" s="47"/>
      <c r="G19" s="25">
        <f t="shared" si="0"/>
        <v>0</v>
      </c>
      <c r="H19" s="25">
        <f t="shared" si="2"/>
        <v>0</v>
      </c>
      <c r="I19" s="25">
        <f t="shared" si="3"/>
        <v>0</v>
      </c>
      <c r="J19" s="47"/>
      <c r="K19" s="26">
        <f t="shared" si="4"/>
        <v>0</v>
      </c>
      <c r="L19" s="40"/>
      <c r="P19" t="b">
        <f t="shared" si="5"/>
        <v>1</v>
      </c>
      <c r="Q19" t="b">
        <f t="shared" si="6"/>
        <v>1</v>
      </c>
      <c r="R19" t="b">
        <f t="shared" si="7"/>
        <v>1</v>
      </c>
      <c r="S19" t="b">
        <f t="shared" si="8"/>
        <v>1</v>
      </c>
      <c r="T19" t="b">
        <f t="shared" si="9"/>
        <v>1</v>
      </c>
      <c r="U19" t="b">
        <f t="shared" si="10"/>
        <v>0</v>
      </c>
      <c r="W19" t="b">
        <f t="shared" si="11"/>
        <v>0</v>
      </c>
      <c r="X19" t="b">
        <f t="shared" si="12"/>
        <v>0</v>
      </c>
      <c r="Y19" t="b">
        <f t="shared" si="13"/>
        <v>0</v>
      </c>
      <c r="Z19" t="b">
        <f t="shared" si="14"/>
        <v>0</v>
      </c>
      <c r="AA19" t="b">
        <f t="shared" si="15"/>
        <v>0</v>
      </c>
      <c r="AD19" t="b">
        <f t="shared" si="16"/>
        <v>0</v>
      </c>
      <c r="AE19" t="b">
        <f t="shared" si="17"/>
        <v>0</v>
      </c>
      <c r="AI19">
        <f t="shared" si="18"/>
        <v>0</v>
      </c>
      <c r="AJ19">
        <f t="shared" si="19"/>
        <v>0</v>
      </c>
      <c r="AL19" t="b">
        <f t="shared" si="20"/>
        <v>1</v>
      </c>
      <c r="AM19" t="b">
        <f t="shared" si="21"/>
        <v>0</v>
      </c>
      <c r="AN19" t="b">
        <f t="shared" si="22"/>
        <v>0</v>
      </c>
      <c r="AP19">
        <f t="shared" si="23"/>
        <v>0</v>
      </c>
      <c r="AQ19">
        <f t="shared" si="24"/>
        <v>0</v>
      </c>
      <c r="AR19">
        <f t="shared" si="25"/>
        <v>0</v>
      </c>
      <c r="AS19">
        <f t="shared" si="26"/>
        <v>0</v>
      </c>
      <c r="AT19">
        <f t="shared" si="27"/>
        <v>0</v>
      </c>
      <c r="AU19">
        <f t="shared" si="28"/>
        <v>0</v>
      </c>
      <c r="AV19">
        <f t="shared" si="29"/>
        <v>0</v>
      </c>
      <c r="AW19">
        <f t="shared" si="30"/>
        <v>0</v>
      </c>
      <c r="AX19">
        <f t="shared" si="31"/>
        <v>0</v>
      </c>
      <c r="AY19">
        <f t="shared" si="32"/>
        <v>0</v>
      </c>
      <c r="AZ19">
        <f t="shared" si="33"/>
        <v>0</v>
      </c>
      <c r="BB19">
        <f t="shared" si="34"/>
        <v>0</v>
      </c>
      <c r="BC19">
        <f t="shared" si="35"/>
        <v>0</v>
      </c>
      <c r="BD19" t="b">
        <f t="shared" si="36"/>
        <v>0</v>
      </c>
      <c r="BE19" t="b">
        <f t="shared" si="37"/>
        <v>0</v>
      </c>
      <c r="BF19" t="b">
        <f t="shared" si="38"/>
        <v>0</v>
      </c>
    </row>
    <row r="20" spans="1:59" ht="20.100000000000001" customHeight="1" thickBot="1">
      <c r="A20" s="69" t="s">
        <v>16</v>
      </c>
      <c r="B20" s="70"/>
      <c r="C20" s="70"/>
      <c r="D20" s="70"/>
      <c r="E20" s="48"/>
      <c r="F20" s="22">
        <f>SUM(F10:F19)</f>
        <v>0</v>
      </c>
      <c r="G20" s="22">
        <f t="shared" ref="G20:J20" si="39">SUM(G10:G19)</f>
        <v>0</v>
      </c>
      <c r="H20" s="22">
        <f t="shared" si="39"/>
        <v>0</v>
      </c>
      <c r="I20" s="22">
        <f t="shared" si="39"/>
        <v>0</v>
      </c>
      <c r="J20" s="22">
        <f t="shared" si="39"/>
        <v>0</v>
      </c>
      <c r="K20" s="23">
        <f>SUM(K10:K19)</f>
        <v>0</v>
      </c>
      <c r="L20" s="41"/>
      <c r="BC20">
        <f>SUM(BC10:BC19)</f>
        <v>0</v>
      </c>
      <c r="BD20" t="b">
        <f t="shared" si="36"/>
        <v>0</v>
      </c>
      <c r="BE20" t="b">
        <f t="shared" si="37"/>
        <v>0</v>
      </c>
      <c r="BF20" t="b">
        <f t="shared" si="38"/>
        <v>0</v>
      </c>
      <c r="BG20" t="b">
        <f>OR(BD20,BE20,BF20)</f>
        <v>0</v>
      </c>
    </row>
    <row r="21" spans="1:59" ht="4.5" customHeight="1">
      <c r="A21" s="16"/>
      <c r="B21" s="16"/>
      <c r="C21" s="16"/>
      <c r="D21" s="16"/>
      <c r="E21" s="16"/>
      <c r="F21" s="17"/>
      <c r="G21" s="17"/>
      <c r="H21" s="17"/>
      <c r="I21" s="18"/>
      <c r="J21" s="18"/>
      <c r="K21" s="19"/>
      <c r="L21" s="20"/>
    </row>
    <row r="22" spans="1:59" ht="23.25" customHeight="1">
      <c r="B22" s="14" t="s">
        <v>76</v>
      </c>
      <c r="C22" s="29">
        <f>K20</f>
        <v>0</v>
      </c>
      <c r="D22" s="3"/>
      <c r="E22" s="3"/>
      <c r="F22" s="3"/>
      <c r="G22" s="3"/>
      <c r="H22" s="30" t="s">
        <v>26</v>
      </c>
      <c r="I22" s="68"/>
      <c r="J22" s="68"/>
      <c r="K22" s="68"/>
      <c r="L22" s="68"/>
      <c r="P22" t="b">
        <f>ISBLANK(I22)</f>
        <v>1</v>
      </c>
    </row>
    <row r="23" spans="1:59">
      <c r="B23" s="15" t="s">
        <v>77</v>
      </c>
      <c r="C23" s="67" t="str">
        <f>IF(C22=0,"",slownie!A13)</f>
        <v/>
      </c>
      <c r="D23" s="67"/>
      <c r="E23" s="67"/>
      <c r="F23" s="67"/>
      <c r="G23" s="67"/>
      <c r="I23" s="3"/>
      <c r="J23" s="3"/>
      <c r="K23" s="3"/>
      <c r="L23" s="3"/>
    </row>
    <row r="24" spans="1:59" s="2" customFormat="1" ht="21.75" customHeight="1">
      <c r="B24" s="14" t="s">
        <v>78</v>
      </c>
      <c r="C24" s="72"/>
      <c r="D24" s="72"/>
      <c r="E24" s="54"/>
      <c r="F24" s="14" t="s">
        <v>79</v>
      </c>
      <c r="G24" s="37"/>
      <c r="H24" s="14" t="s">
        <v>25</v>
      </c>
      <c r="I24" s="68"/>
      <c r="J24" s="68"/>
      <c r="K24" s="68"/>
      <c r="L24" s="68"/>
      <c r="P24" s="2" t="b">
        <f>ISBLANK(C24)</f>
        <v>1</v>
      </c>
      <c r="Q24" s="2" t="b">
        <f>ISBLANK(G24)</f>
        <v>1</v>
      </c>
      <c r="R24" s="2" t="b">
        <f>ISBLANK(I24)</f>
        <v>1</v>
      </c>
    </row>
    <row r="25" spans="1:59">
      <c r="B25" s="3"/>
      <c r="C25" s="66" t="s">
        <v>17</v>
      </c>
      <c r="D25" s="66"/>
      <c r="E25" s="13"/>
      <c r="F25" s="3"/>
      <c r="G25" s="13" t="s">
        <v>74</v>
      </c>
      <c r="H25" s="3"/>
      <c r="I25" s="3"/>
      <c r="J25" s="3"/>
      <c r="K25" s="3"/>
      <c r="L25" s="3"/>
    </row>
  </sheetData>
  <sheetProtection sheet="1" objects="1" scenarios="1"/>
  <mergeCells count="11">
    <mergeCell ref="A2:E2"/>
    <mergeCell ref="C25:D25"/>
    <mergeCell ref="C23:G23"/>
    <mergeCell ref="I22:L22"/>
    <mergeCell ref="I24:L24"/>
    <mergeCell ref="A20:D20"/>
    <mergeCell ref="H6:L6"/>
    <mergeCell ref="B5:C5"/>
    <mergeCell ref="C4:G4"/>
    <mergeCell ref="C24:D24"/>
    <mergeCell ref="E5:G5"/>
  </mergeCells>
  <conditionalFormatting sqref="B6">
    <cfRule type="expression" dxfId="17" priority="16">
      <formula>$P$6</formula>
    </cfRule>
  </conditionalFormatting>
  <conditionalFormatting sqref="B5:C5">
    <cfRule type="expression" dxfId="16" priority="18">
      <formula>$P$5</formula>
    </cfRule>
  </conditionalFormatting>
  <conditionalFormatting sqref="B10:E19">
    <cfRule type="expression" dxfId="15" priority="5">
      <formula>W10</formula>
    </cfRule>
  </conditionalFormatting>
  <conditionalFormatting sqref="C24:D24">
    <cfRule type="expression" dxfId="14" priority="12">
      <formula>$P$24</formula>
    </cfRule>
  </conditionalFormatting>
  <conditionalFormatting sqref="C4:G4">
    <cfRule type="expression" dxfId="13" priority="19">
      <formula>$P$4</formula>
    </cfRule>
  </conditionalFormatting>
  <conditionalFormatting sqref="D6">
    <cfRule type="expression" dxfId="12" priority="15">
      <formula>$Q$6</formula>
    </cfRule>
  </conditionalFormatting>
  <conditionalFormatting sqref="D10:D19">
    <cfRule type="expression" dxfId="11" priority="9">
      <formula>BD10</formula>
    </cfRule>
  </conditionalFormatting>
  <conditionalFormatting sqref="E5">
    <cfRule type="expression" dxfId="10" priority="6">
      <formula>$Q$5</formula>
    </cfRule>
  </conditionalFormatting>
  <conditionalFormatting sqref="F2">
    <cfRule type="expression" dxfId="9" priority="3">
      <formula>$P$2</formula>
    </cfRule>
  </conditionalFormatting>
  <conditionalFormatting sqref="F6">
    <cfRule type="expression" dxfId="8" priority="4">
      <formula>$R$6</formula>
    </cfRule>
  </conditionalFormatting>
  <conditionalFormatting sqref="F10:F19">
    <cfRule type="expression" dxfId="7" priority="20">
      <formula>AE10</formula>
    </cfRule>
    <cfRule type="expression" dxfId="6" priority="21">
      <formula>AA10</formula>
    </cfRule>
  </conditionalFormatting>
  <conditionalFormatting sqref="G24">
    <cfRule type="expression" dxfId="5" priority="11">
      <formula>$Q$24</formula>
    </cfRule>
  </conditionalFormatting>
  <conditionalFormatting sqref="G10:I19 K10:K19">
    <cfRule type="expression" dxfId="4" priority="8">
      <formula>$T10</formula>
    </cfRule>
  </conditionalFormatting>
  <conditionalFormatting sqref="I22:L22">
    <cfRule type="expression" dxfId="3" priority="13">
      <formula>$P$22</formula>
    </cfRule>
  </conditionalFormatting>
  <conditionalFormatting sqref="I24:L24">
    <cfRule type="expression" dxfId="2" priority="10">
      <formula>$R$24</formula>
    </cfRule>
  </conditionalFormatting>
  <conditionalFormatting sqref="J10:J19">
    <cfRule type="expression" dxfId="1" priority="1">
      <formula>AI10</formula>
    </cfRule>
    <cfRule type="expression" dxfId="0" priority="2">
      <formula>AE10</formula>
    </cfRule>
  </conditionalFormatting>
  <dataValidations count="3">
    <dataValidation type="whole" errorStyle="warning" allowBlank="1" showErrorMessage="1" errorTitle="Niepoprawny PESEL" error="Wprowadzono za krótki lub za długi numer PESEL. Numer PESEL składa się z 11 cyfr." sqref="D10:D19" xr:uid="{00000000-0002-0000-0000-000000000000}">
      <formula1>100000000</formula1>
      <formula2>100000000000</formula2>
    </dataValidation>
    <dataValidation type="decimal" errorStyle="warning" operator="greaterThanOrEqual" allowBlank="1" showErrorMessage="1" errorTitle="Sprawdź wprowadzoną wartość" error="Sprawdź wprowadzoną wartość" sqref="F10:F19" xr:uid="{00000000-0002-0000-0000-000001000000}">
      <formula1>0</formula1>
    </dataValidation>
    <dataValidation errorStyle="warning" allowBlank="1" showErrorMessage="1" errorTitle="Niepoprawny PESEL" error="Wprowadzono za krótki lub za długi numer PESEL. Numer PESEL składa się z 11 cyfr." sqref="E10:E19" xr:uid="{ABD23C6A-48E5-4F7A-B445-8EEB9289D3C7}"/>
  </dataValidations>
  <pageMargins left="0.59055118110236227" right="0.59055118110236227" top="0.59055118110236227" bottom="0.59055118110236227" header="0.31496062992125984" footer="0.31496062992125984"/>
  <pageSetup paperSize="9"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/>
  </sheetViews>
  <sheetFormatPr defaultRowHeight="14.4"/>
  <cols>
    <col min="2" max="2" width="12.33203125" bestFit="1" customWidth="1"/>
  </cols>
  <sheetData>
    <row r="1" spans="1:14">
      <c r="A1" t="s">
        <v>27</v>
      </c>
      <c r="B1" s="12">
        <f>rozliczenie!C22</f>
        <v>0</v>
      </c>
      <c r="F1" t="s">
        <v>28</v>
      </c>
      <c r="J1" t="s">
        <v>29</v>
      </c>
      <c r="N1" t="s">
        <v>24</v>
      </c>
    </row>
    <row r="2" spans="1:14">
      <c r="A2" t="s">
        <v>30</v>
      </c>
      <c r="B2">
        <f>FLOOR(B1,1)</f>
        <v>0</v>
      </c>
    </row>
    <row r="3" spans="1:14">
      <c r="A3" t="s">
        <v>31</v>
      </c>
      <c r="B3">
        <f>FLOOR(B2/100000,1)</f>
        <v>0</v>
      </c>
      <c r="C3" t="str">
        <f>VLOOKUP(B3,F3:G12,2)</f>
        <v/>
      </c>
      <c r="F3">
        <v>0</v>
      </c>
      <c r="G3" s="11" t="str">
        <f>""</f>
        <v/>
      </c>
      <c r="I3">
        <v>0</v>
      </c>
      <c r="J3" s="11" t="str">
        <f>""</f>
        <v/>
      </c>
      <c r="M3">
        <v>0</v>
      </c>
      <c r="N3" t="str">
        <f>""</f>
        <v/>
      </c>
    </row>
    <row r="4" spans="1:14">
      <c r="A4" t="s">
        <v>32</v>
      </c>
      <c r="B4">
        <f>IF(FLOOR((B2-(B3*100000))/10000,1)&lt;2,0,FLOOR((B2-(B3*100000))/10000,1))</f>
        <v>0</v>
      </c>
      <c r="C4" t="str">
        <f>VLOOKUP(B4,I3:J11,2)</f>
        <v/>
      </c>
      <c r="F4">
        <v>1</v>
      </c>
      <c r="G4" t="s">
        <v>33</v>
      </c>
      <c r="I4">
        <v>2</v>
      </c>
      <c r="J4" t="s">
        <v>34</v>
      </c>
      <c r="M4">
        <v>1</v>
      </c>
      <c r="N4" t="s">
        <v>35</v>
      </c>
    </row>
    <row r="5" spans="1:14">
      <c r="A5" t="s">
        <v>36</v>
      </c>
      <c r="B5">
        <f>FLOOR((B2-(B4*10000)-(B3*100000))/1000,1)</f>
        <v>0</v>
      </c>
      <c r="C5" t="str">
        <f>IF(AND(B3=0,B4=0,B5=1),"",VLOOKUP(B5,M3:N22,2))</f>
        <v/>
      </c>
      <c r="F5">
        <v>2</v>
      </c>
      <c r="G5" t="s">
        <v>37</v>
      </c>
      <c r="I5">
        <v>3</v>
      </c>
      <c r="J5" t="s">
        <v>38</v>
      </c>
      <c r="M5">
        <v>2</v>
      </c>
      <c r="N5" t="s">
        <v>39</v>
      </c>
    </row>
    <row r="6" spans="1:14">
      <c r="A6" t="s">
        <v>40</v>
      </c>
      <c r="B6" t="str">
        <f>IF(AND(B5=1,B4=0,B3=0),"tysiąc ",IF(AND(B5=0,B4=0,B3=0)," ",IF(OR(B5=2,B5=3,B5=4),"tysiące ","tysięcy ")))</f>
        <v xml:space="preserve"> </v>
      </c>
      <c r="C6" t="str">
        <f>B6</f>
        <v xml:space="preserve"> </v>
      </c>
      <c r="F6">
        <v>3</v>
      </c>
      <c r="G6" t="s">
        <v>41</v>
      </c>
      <c r="I6">
        <v>4</v>
      </c>
      <c r="J6" t="s">
        <v>42</v>
      </c>
      <c r="M6">
        <v>3</v>
      </c>
      <c r="N6" t="s">
        <v>43</v>
      </c>
    </row>
    <row r="7" spans="1:14">
      <c r="A7" t="s">
        <v>28</v>
      </c>
      <c r="B7">
        <f>FLOOR((B2-(B3*100000)-(B4*10000)-(B5*1000))/100,1)</f>
        <v>0</v>
      </c>
      <c r="C7" t="str">
        <f>VLOOKUP(B7,F3:G12,2)</f>
        <v/>
      </c>
      <c r="F7">
        <v>4</v>
      </c>
      <c r="G7" t="s">
        <v>44</v>
      </c>
      <c r="I7">
        <v>5</v>
      </c>
      <c r="J7" t="s">
        <v>45</v>
      </c>
      <c r="M7">
        <v>4</v>
      </c>
      <c r="N7" t="s">
        <v>46</v>
      </c>
    </row>
    <row r="8" spans="1:14">
      <c r="A8" t="s">
        <v>29</v>
      </c>
      <c r="B8">
        <f>IF(FLOOR((B2-(B3*100000)-(B4*10000)-(B5*1000)-(B7*100))/10,1)&lt;2,0,FLOOR((B2-(B3*100000)-(B4*10000)-(B5*1000)-(B7*100))/10,1))</f>
        <v>0</v>
      </c>
      <c r="C8" t="str">
        <f>VLOOKUP(B8,I3:J11,2)</f>
        <v/>
      </c>
      <c r="F8">
        <v>5</v>
      </c>
      <c r="G8" t="s">
        <v>47</v>
      </c>
      <c r="I8">
        <v>6</v>
      </c>
      <c r="J8" t="s">
        <v>48</v>
      </c>
      <c r="M8">
        <v>5</v>
      </c>
      <c r="N8" t="s">
        <v>49</v>
      </c>
    </row>
    <row r="9" spans="1:14">
      <c r="A9" t="s">
        <v>50</v>
      </c>
      <c r="B9">
        <f>FLOOR((B2-(B3*100000)-(B4*10000)-(B5*1000)-(B7*100)-(B8*10)),1)</f>
        <v>0</v>
      </c>
      <c r="C9" t="str">
        <f>IF(B2=0,"zero ",VLOOKUP(B9,M3:N22,2))</f>
        <v xml:space="preserve">zero </v>
      </c>
      <c r="F9">
        <v>6</v>
      </c>
      <c r="G9" t="s">
        <v>51</v>
      </c>
      <c r="I9">
        <v>7</v>
      </c>
      <c r="J9" t="s">
        <v>52</v>
      </c>
      <c r="M9">
        <v>6</v>
      </c>
      <c r="N9" t="s">
        <v>53</v>
      </c>
    </row>
    <row r="10" spans="1:14">
      <c r="A10" t="s">
        <v>54</v>
      </c>
      <c r="B10" t="str">
        <f>IF(AND(B9=1,B8=0,B7=0,B5=0,B4=0,B3=0),"złoty ",IF(AND(B9=0,B8=0,B7=0),"złotych ",IF(OR(B9=2,B9=3,B9=4),"złote ","złotych ")))</f>
        <v xml:space="preserve">złotych </v>
      </c>
      <c r="C10" t="str">
        <f>B10</f>
        <v xml:space="preserve">złotych </v>
      </c>
      <c r="F10">
        <v>7</v>
      </c>
      <c r="G10" t="s">
        <v>55</v>
      </c>
      <c r="I10">
        <v>8</v>
      </c>
      <c r="J10" t="s">
        <v>56</v>
      </c>
      <c r="M10">
        <v>7</v>
      </c>
      <c r="N10" t="s">
        <v>57</v>
      </c>
    </row>
    <row r="11" spans="1:14">
      <c r="A11" t="s">
        <v>58</v>
      </c>
      <c r="B11">
        <f>ROUND((B1-B2),2)*100</f>
        <v>0</v>
      </c>
      <c r="C11" t="str">
        <f>CONCATENATE(B11,"/100 gr.")</f>
        <v>0/100 gr.</v>
      </c>
      <c r="F11">
        <v>8</v>
      </c>
      <c r="G11" t="s">
        <v>59</v>
      </c>
      <c r="I11">
        <v>9</v>
      </c>
      <c r="J11" t="s">
        <v>60</v>
      </c>
      <c r="M11">
        <v>8</v>
      </c>
      <c r="N11" t="s">
        <v>61</v>
      </c>
    </row>
    <row r="12" spans="1:14">
      <c r="F12">
        <v>9</v>
      </c>
      <c r="G12" t="s">
        <v>62</v>
      </c>
      <c r="M12">
        <v>9</v>
      </c>
      <c r="N12" t="s">
        <v>63</v>
      </c>
    </row>
    <row r="13" spans="1:14">
      <c r="A13" t="str">
        <f>CONCATENATE(C3,C4,C5,C6,C7,C8,C9,C10,C11)</f>
        <v xml:space="preserve"> zero złotych 0/100 gr.</v>
      </c>
      <c r="M13">
        <v>10</v>
      </c>
      <c r="N13" t="s">
        <v>64</v>
      </c>
    </row>
    <row r="14" spans="1:14">
      <c r="M14">
        <v>11</v>
      </c>
      <c r="N14" t="s">
        <v>65</v>
      </c>
    </row>
    <row r="15" spans="1:14">
      <c r="M15">
        <v>12</v>
      </c>
      <c r="N15" t="s">
        <v>66</v>
      </c>
    </row>
    <row r="16" spans="1:14">
      <c r="M16">
        <v>13</v>
      </c>
      <c r="N16" t="s">
        <v>67</v>
      </c>
    </row>
    <row r="17" spans="13:14">
      <c r="M17">
        <v>14</v>
      </c>
      <c r="N17" t="s">
        <v>68</v>
      </c>
    </row>
    <row r="18" spans="13:14">
      <c r="M18">
        <v>15</v>
      </c>
      <c r="N18" t="s">
        <v>69</v>
      </c>
    </row>
    <row r="19" spans="13:14">
      <c r="M19">
        <v>16</v>
      </c>
      <c r="N19" t="s">
        <v>70</v>
      </c>
    </row>
    <row r="20" spans="13:14">
      <c r="M20">
        <v>17</v>
      </c>
      <c r="N20" t="s">
        <v>71</v>
      </c>
    </row>
    <row r="21" spans="13:14">
      <c r="M21">
        <v>18</v>
      </c>
      <c r="N21" t="s">
        <v>72</v>
      </c>
    </row>
    <row r="22" spans="13:14">
      <c r="M22">
        <v>19</v>
      </c>
      <c r="N22" t="s">
        <v>73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rozliczenie</vt:lpstr>
      <vt:lpstr>slownie</vt:lpstr>
      <vt:lpstr>rozliczenie!Obszar_wydruku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Zmuda-Trzebiatowski</dc:creator>
  <cp:lastModifiedBy>Paweł Zmuda</cp:lastModifiedBy>
  <cp:lastPrinted>2024-04-24T09:12:20Z</cp:lastPrinted>
  <dcterms:created xsi:type="dcterms:W3CDTF">2013-05-06T05:54:04Z</dcterms:created>
  <dcterms:modified xsi:type="dcterms:W3CDTF">2024-04-26T13:04:34Z</dcterms:modified>
</cp:coreProperties>
</file>