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0772" activeTab="0"/>
  </bookViews>
  <sheets>
    <sheet name="rozliczenie" sheetId="1" r:id="rId1"/>
    <sheet name="slownie" sheetId="2" state="hidden" r:id="rId2"/>
  </sheets>
  <definedNames>
    <definedName name="_xlnm.Print_Area" localSheetId="0">'rozliczenie'!$A$1:$L$25</definedName>
  </definedNames>
  <calcPr fullCalcOnLoad="1"/>
</workbook>
</file>

<file path=xl/sharedStrings.xml><?xml version="1.0" encoding="utf-8"?>
<sst xmlns="http://schemas.openxmlformats.org/spreadsheetml/2006/main" count="104" uniqueCount="99">
  <si>
    <t>PESEL</t>
  </si>
  <si>
    <t>Ryczałt sędziowski brutto zł</t>
  </si>
  <si>
    <t>Lp.</t>
  </si>
  <si>
    <t>Nazwisko i imię</t>
  </si>
  <si>
    <t>Do wypłaty zł</t>
  </si>
  <si>
    <t>Pokwitowanie odbioru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</si>
  <si>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</si>
  <si>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</si>
  <si>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</si>
  <si>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</si>
  <si>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</si>
  <si>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</si>
  <si>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</si>
  <si>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</si>
  <si>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</si>
  <si>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</si>
  <si>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</si>
  <si>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(imię i nazwisko)</t>
  </si>
  <si>
    <t>Data</t>
  </si>
  <si>
    <t>od godz.</t>
  </si>
  <si>
    <t>do godz.</t>
  </si>
  <si>
    <t>Termin</t>
  </si>
  <si>
    <t>Miejscowość</t>
  </si>
  <si>
    <t xml:space="preserve">Rodzaj imprezy </t>
  </si>
  <si>
    <t>zł</t>
  </si>
  <si>
    <t xml:space="preserve">podpis </t>
  </si>
  <si>
    <t>Sędzia Główny</t>
  </si>
  <si>
    <t>wartość liczbowo</t>
  </si>
  <si>
    <t>setki</t>
  </si>
  <si>
    <t>dziesiątki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</si>
  <si>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</si>
  <si>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</si>
  <si>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</si>
  <si>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</si>
  <si>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</si>
  <si>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</si>
  <si>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</si>
  <si>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</si>
  <si>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</si>
  <si>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</si>
  <si>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</si>
  <si>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</si>
  <si>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</si>
  <si>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</si>
  <si>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</si>
  <si>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</si>
  <si>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</si>
  <si>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</si>
  <si>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</si>
  <si>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</si>
  <si>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</si>
  <si>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</si>
  <si>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</si>
  <si>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</si>
  <si>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</si>
  <si>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</si>
  <si>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</si>
  <si>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</si>
  <si>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</si>
  <si>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</si>
  <si>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</si>
  <si>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</si>
  <si>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</si>
  <si>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</si>
  <si>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</si>
  <si>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</si>
  <si>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</si>
  <si>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</si>
  <si>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</si>
  <si>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</si>
  <si>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</si>
  <si>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</si>
  <si>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</si>
  <si>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</si>
  <si>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(RRRR-MM-DD)</t>
  </si>
  <si>
    <t>(GG:MM)</t>
  </si>
  <si>
    <t>Do wypłaty:</t>
  </si>
  <si>
    <t>Słownie:</t>
  </si>
  <si>
    <t>Wypłaty dokonał:</t>
  </si>
  <si>
    <t>dnia</t>
  </si>
  <si>
    <t>czy puste</t>
  </si>
  <si>
    <t>cz.liczba</t>
  </si>
  <si>
    <t>podświetlić puste</t>
  </si>
  <si>
    <t>negacja czy wszystkie puste</t>
  </si>
  <si>
    <t>negacja czy pusta lub liczba</t>
  </si>
  <si>
    <t>kontrola PESEL</t>
  </si>
  <si>
    <t>NIE czy pusta</t>
  </si>
  <si>
    <t>oraz</t>
  </si>
  <si>
    <t>czy.wartość mniejsza od 1 lub większa od 10</t>
  </si>
  <si>
    <t>checksum</t>
  </si>
  <si>
    <t>a+3b+7c+9d+e+3f+7g+9h+i+3j+k</t>
  </si>
  <si>
    <t>Adres zamieszkania, kod</t>
  </si>
  <si>
    <t>Urząd Skarbowy, adres</t>
  </si>
  <si>
    <t>Dochód do opodatkowania zł
(poz.6 - poz.7)</t>
  </si>
  <si>
    <t>Koszty uzyskania 20% od kwoty ryczałtu (&gt;200zł) zł</t>
  </si>
  <si>
    <t>Podatek 12% od poz.8
zł</t>
  </si>
  <si>
    <t>LISTA WYPŁAT RYCZAŁTÓW SĘDZIOWSKICH nr</t>
  </si>
  <si>
    <t>projekt współfinansowany*/finansowany*
przez Samorząd Województwa Wielkopolskiego</t>
  </si>
  <si>
    <t>Dieta
zł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</si>
</sst>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F400]h:mm:ss\ AM/PM"/>
    <numFmt numFmtId="165" formatCode="[$-F800]dddd\,\ mmmm\ dd\,\ yyyy"/>
    <numFmt numFmtId="166" formatCode="h:mm;@"/>
    <numFmt numFmtId="167" formatCode="[$-415]d/mmm/yyyy;@"/>
    <numFmt numFmtId="168" formatCode="00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dotted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horizontal="left"/>
    </xf>
    <xf numFmtId="0" fontId="42" fillId="0" borderId="0" xfId="0" applyFont="1" applyAlignment="1">
      <alignment/>
    </xf>
    <xf numFmtId="44" fontId="43" fillId="0" borderId="10" xfId="0" applyNumberFormat="1" applyFont="1" applyBorder="1" applyAlignment="1">
      <alignment vertical="center" wrapText="1"/>
    </xf>
    <xf numFmtId="44" fontId="44" fillId="0" borderId="10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44" fontId="43" fillId="0" borderId="14" xfId="0" applyNumberFormat="1" applyFont="1" applyBorder="1" applyAlignment="1">
      <alignment vertical="center" wrapText="1"/>
    </xf>
    <xf numFmtId="44" fontId="44" fillId="0" borderId="14" xfId="0" applyNumberFormat="1" applyFont="1" applyBorder="1" applyAlignment="1">
      <alignment vertical="center" wrapText="1"/>
    </xf>
    <xf numFmtId="0" fontId="0" fillId="0" borderId="0" xfId="0" applyAlignment="1" quotePrefix="1">
      <alignment/>
    </xf>
    <xf numFmtId="44" fontId="0" fillId="0" borderId="0" xfId="0" applyNumberFormat="1" applyAlignment="1">
      <alignment/>
    </xf>
    <xf numFmtId="0" fontId="43" fillId="0" borderId="0" xfId="0" applyFont="1" applyAlignment="1">
      <alignment horizontal="center" vertical="top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vertical="center" wrapText="1"/>
    </xf>
    <xf numFmtId="44" fontId="43" fillId="0" borderId="0" xfId="0" applyNumberFormat="1" applyFont="1" applyAlignment="1">
      <alignment vertical="center" wrapText="1"/>
    </xf>
    <xf numFmtId="44" fontId="43" fillId="0" borderId="15" xfId="0" applyNumberFormat="1" applyFont="1" applyBorder="1" applyAlignment="1">
      <alignment vertical="center" wrapText="1"/>
    </xf>
    <xf numFmtId="44" fontId="44" fillId="0" borderId="15" xfId="0" applyNumberFormat="1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37" fillId="0" borderId="0" xfId="0" applyFont="1" applyAlignment="1">
      <alignment horizontal="center" vertical="top"/>
    </xf>
    <xf numFmtId="44" fontId="43" fillId="0" borderId="16" xfId="0" applyNumberFormat="1" applyFont="1" applyBorder="1" applyAlignment="1">
      <alignment vertical="center" wrapText="1"/>
    </xf>
    <xf numFmtId="44" fontId="44" fillId="0" borderId="16" xfId="0" applyNumberFormat="1" applyFont="1" applyBorder="1" applyAlignment="1">
      <alignment vertical="center" wrapText="1"/>
    </xf>
    <xf numFmtId="0" fontId="42" fillId="0" borderId="17" xfId="0" applyFont="1" applyBorder="1" applyAlignment="1">
      <alignment horizontal="center" vertical="center" wrapText="1"/>
    </xf>
    <xf numFmtId="44" fontId="43" fillId="0" borderId="18" xfId="0" applyNumberFormat="1" applyFont="1" applyBorder="1" applyAlignment="1">
      <alignment vertical="center" wrapText="1"/>
    </xf>
    <xf numFmtId="44" fontId="44" fillId="0" borderId="18" xfId="0" applyNumberFormat="1" applyFont="1" applyBorder="1" applyAlignment="1">
      <alignment vertical="center" wrapText="1"/>
    </xf>
    <xf numFmtId="165" fontId="43" fillId="0" borderId="0" xfId="0" applyNumberFormat="1" applyFont="1" applyAlignment="1">
      <alignment horizontal="center" vertical="top"/>
    </xf>
    <xf numFmtId="164" fontId="43" fillId="0" borderId="0" xfId="0" applyNumberFormat="1" applyFont="1" applyAlignment="1">
      <alignment horizontal="center" vertical="top"/>
    </xf>
    <xf numFmtId="44" fontId="42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37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165" fontId="42" fillId="0" borderId="19" xfId="0" applyNumberFormat="1" applyFont="1" applyBorder="1" applyAlignment="1" applyProtection="1">
      <alignment horizontal="left"/>
      <protection locked="0"/>
    </xf>
    <xf numFmtId="166" fontId="42" fillId="0" borderId="20" xfId="0" applyNumberFormat="1" applyFont="1" applyBorder="1" applyAlignment="1" applyProtection="1">
      <alignment horizontal="left"/>
      <protection locked="0"/>
    </xf>
    <xf numFmtId="166" fontId="42" fillId="0" borderId="19" xfId="0" applyNumberFormat="1" applyFont="1" applyBorder="1" applyAlignment="1" applyProtection="1">
      <alignment horizontal="left"/>
      <protection locked="0"/>
    </xf>
    <xf numFmtId="167" fontId="42" fillId="0" borderId="20" xfId="0" applyNumberFormat="1" applyFont="1" applyBorder="1" applyAlignment="1" applyProtection="1">
      <alignment horizontal="left"/>
      <protection locked="0"/>
    </xf>
    <xf numFmtId="0" fontId="43" fillId="0" borderId="21" xfId="0" applyFont="1" applyBorder="1" applyAlignment="1" applyProtection="1">
      <alignment vertical="center" wrapText="1"/>
      <protection locked="0"/>
    </xf>
    <xf numFmtId="0" fontId="43" fillId="0" borderId="22" xfId="0" applyFont="1" applyBorder="1" applyAlignment="1" applyProtection="1">
      <alignment vertical="center" wrapText="1"/>
      <protection locked="0"/>
    </xf>
    <xf numFmtId="0" fontId="43" fillId="0" borderId="23" xfId="0" applyFont="1" applyBorder="1" applyAlignment="1" applyProtection="1">
      <alignment vertical="center" wrapText="1"/>
      <protection locked="0"/>
    </xf>
    <xf numFmtId="0" fontId="43" fillId="0" borderId="24" xfId="0" applyFont="1" applyBorder="1" applyAlignment="1" applyProtection="1">
      <alignment vertical="center" wrapText="1"/>
      <protection locked="0"/>
    </xf>
    <xf numFmtId="0" fontId="43" fillId="0" borderId="14" xfId="0" applyFont="1" applyBorder="1" applyAlignment="1" applyProtection="1">
      <alignment vertical="center" wrapText="1"/>
      <protection locked="0"/>
    </xf>
    <xf numFmtId="44" fontId="43" fillId="0" borderId="14" xfId="0" applyNumberFormat="1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44" fontId="43" fillId="0" borderId="10" xfId="0" applyNumberFormat="1" applyFont="1" applyBorder="1" applyAlignment="1" applyProtection="1">
      <alignment vertical="center" wrapText="1"/>
      <protection locked="0"/>
    </xf>
    <xf numFmtId="0" fontId="43" fillId="0" borderId="18" xfId="0" applyFont="1" applyBorder="1" applyAlignment="1" applyProtection="1">
      <alignment vertical="center" wrapText="1"/>
      <protection locked="0"/>
    </xf>
    <xf numFmtId="44" fontId="43" fillId="0" borderId="18" xfId="0" applyNumberFormat="1" applyFont="1" applyBorder="1" applyAlignment="1" applyProtection="1">
      <alignment vertical="center" wrapText="1"/>
      <protection locked="0"/>
    </xf>
    <xf numFmtId="0" fontId="42" fillId="0" borderId="16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168" fontId="43" fillId="0" borderId="18" xfId="0" applyNumberFormat="1" applyFont="1" applyBorder="1" applyAlignment="1" applyProtection="1">
      <alignment vertical="center" wrapText="1"/>
      <protection locked="0"/>
    </xf>
    <xf numFmtId="0" fontId="42" fillId="0" borderId="14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 applyProtection="1">
      <alignment horizontal="left"/>
      <protection locked="0"/>
    </xf>
    <xf numFmtId="0" fontId="42" fillId="0" borderId="27" xfId="0" applyFont="1" applyBorder="1" applyAlignment="1">
      <alignment horizontal="center" vertical="center" wrapText="1"/>
    </xf>
    <xf numFmtId="168" fontId="43" fillId="0" borderId="28" xfId="0" applyNumberFormat="1" applyFont="1" applyBorder="1" applyAlignment="1" applyProtection="1">
      <alignment vertical="center" wrapText="1"/>
      <protection locked="0"/>
    </xf>
    <xf numFmtId="168" fontId="43" fillId="0" borderId="29" xfId="0" applyNumberFormat="1" applyFont="1" applyBorder="1" applyAlignment="1" applyProtection="1">
      <alignment vertical="center" wrapText="1"/>
      <protection locked="0"/>
    </xf>
    <xf numFmtId="168" fontId="43" fillId="0" borderId="0" xfId="0" applyNumberFormat="1" applyFont="1" applyAlignment="1" applyProtection="1">
      <alignment/>
      <protection locked="0"/>
    </xf>
    <xf numFmtId="0" fontId="48" fillId="0" borderId="14" xfId="0" applyFont="1" applyBorder="1" applyAlignment="1" applyProtection="1">
      <alignment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48" fillId="0" borderId="18" xfId="0" applyFont="1" applyBorder="1" applyAlignment="1" applyProtection="1">
      <alignment vertical="center" wrapText="1"/>
      <protection locked="0"/>
    </xf>
    <xf numFmtId="0" fontId="37" fillId="0" borderId="0" xfId="0" applyFont="1" applyAlignment="1">
      <alignment vertical="top"/>
    </xf>
    <xf numFmtId="49" fontId="49" fillId="0" borderId="20" xfId="0" applyNumberFormat="1" applyFont="1" applyBorder="1" applyAlignment="1" applyProtection="1">
      <alignment horizontal="left" vertical="center"/>
      <protection locked="0"/>
    </xf>
    <xf numFmtId="166" fontId="42" fillId="0" borderId="30" xfId="0" applyNumberFormat="1" applyFont="1" applyBorder="1" applyAlignment="1">
      <alignment horizontal="left"/>
    </xf>
    <xf numFmtId="0" fontId="37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top"/>
    </xf>
    <xf numFmtId="0" fontId="42" fillId="0" borderId="0" xfId="0" applyFont="1" applyAlignment="1">
      <alignment horizontal="left" vertical="center"/>
    </xf>
    <xf numFmtId="0" fontId="42" fillId="0" borderId="20" xfId="0" applyFont="1" applyBorder="1" applyAlignment="1" applyProtection="1">
      <alignment horizontal="center"/>
      <protection locked="0"/>
    </xf>
    <xf numFmtId="0" fontId="42" fillId="0" borderId="31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center" vertical="center" wrapText="1"/>
      <protection locked="0"/>
    </xf>
    <xf numFmtId="0" fontId="42" fillId="0" borderId="20" xfId="0" applyFont="1" applyBorder="1" applyAlignment="1" applyProtection="1">
      <alignment horizontal="left" vertical="center"/>
      <protection locked="0"/>
    </xf>
    <xf numFmtId="0" fontId="42" fillId="0" borderId="20" xfId="0" applyFont="1" applyBorder="1" applyAlignment="1" applyProtection="1">
      <alignment horizontal="left"/>
      <protection locked="0"/>
    </xf>
    <xf numFmtId="0" fontId="42" fillId="0" borderId="1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1">
    <dxf>
      <fill>
        <patternFill>
          <bgColor theme="0" tint="-0.14995999634265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ont>
        <color theme="0"/>
      </font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</font>
      <fill>
        <patternFill>
          <bgColor theme="9" tint="0.5999600291252136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38100</xdr:rowOff>
    </xdr:from>
    <xdr:to>
      <xdr:col>11</xdr:col>
      <xdr:colOff>342900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8100"/>
          <a:ext cx="2457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"/>
  <sheetViews>
    <sheetView tabSelected="1" view="pageBreakPreview" zoomScaleSheetLayoutView="100" zoomScalePageLayoutView="0" workbookViewId="0" topLeftCell="A1">
      <selection activeCell="BH8" sqref="BH8"/>
    </sheetView>
  </sheetViews>
  <sheetFormatPr defaultColWidth="8.8515625" defaultRowHeight="15"/>
  <cols>
    <col min="1" max="1" width="6.140625" style="0" customWidth="1"/>
    <col min="2" max="2" width="20.421875" style="0" customWidth="1"/>
    <col min="3" max="3" width="22.00390625" style="0" customWidth="1"/>
    <col min="4" max="4" width="12.00390625" style="0" customWidth="1"/>
    <col min="5" max="5" width="22.57421875" style="0" customWidth="1"/>
    <col min="6" max="6" width="9.28125" style="0" customWidth="1"/>
    <col min="7" max="7" width="12.57421875" style="0" customWidth="1"/>
    <col min="8" max="8" width="12.7109375" style="0" customWidth="1"/>
    <col min="9" max="9" width="8.8515625" style="0" customWidth="1"/>
    <col min="10" max="10" width="8.140625" style="0" customWidth="1"/>
    <col min="11" max="11" width="9.421875" style="0" customWidth="1"/>
    <col min="12" max="12" width="12.421875" style="0" customWidth="1"/>
    <col min="13" max="14" width="8.8515625" style="0" customWidth="1"/>
    <col min="15" max="15" width="9.140625" style="0" customWidth="1"/>
    <col min="16" max="41" width="9.140625" style="0" hidden="1" customWidth="1"/>
    <col min="42" max="42" width="12.00390625" style="0" hidden="1" customWidth="1"/>
    <col min="43" max="43" width="11.00390625" style="0" hidden="1" customWidth="1"/>
    <col min="44" max="59" width="9.140625" style="0" hidden="1" customWidth="1"/>
    <col min="60" max="60" width="9.140625" style="0" customWidth="1"/>
    <col min="61" max="66" width="8.8515625" style="0" customWidth="1"/>
  </cols>
  <sheetData>
    <row r="1" spans="1:16" ht="15">
      <c r="A1" s="33">
        <f>IF(BG20,"Przynajmniej jeden z podanych numerów PESEL jest błędny","")</f>
      </c>
      <c r="P1" t="s">
        <v>80</v>
      </c>
    </row>
    <row r="2" spans="1:16" ht="15">
      <c r="A2" s="65" t="s">
        <v>96</v>
      </c>
      <c r="B2" s="65"/>
      <c r="C2" s="65"/>
      <c r="D2" s="65"/>
      <c r="E2" s="65"/>
      <c r="F2" s="63"/>
      <c r="G2" s="62"/>
      <c r="H2" s="62"/>
      <c r="I2" s="62"/>
      <c r="J2" s="62"/>
      <c r="K2" s="62"/>
      <c r="L2" s="62"/>
      <c r="P2" t="b">
        <f>ISBLANK(F2)</f>
        <v>1</v>
      </c>
    </row>
    <row r="3" spans="1:12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6" ht="18" customHeight="1">
      <c r="A4" s="1" t="s">
        <v>23</v>
      </c>
      <c r="B4" s="3"/>
      <c r="C4" s="73"/>
      <c r="D4" s="73"/>
      <c r="E4" s="73"/>
      <c r="F4" s="73"/>
      <c r="G4" s="73"/>
      <c r="H4" s="3"/>
      <c r="I4" s="3"/>
      <c r="J4" s="3"/>
      <c r="K4" s="3"/>
      <c r="L4" s="3"/>
      <c r="P4" t="b">
        <f>ISBLANK(C4)</f>
        <v>1</v>
      </c>
    </row>
    <row r="5" spans="1:17" ht="17.25" customHeight="1">
      <c r="A5" s="1" t="s">
        <v>21</v>
      </c>
      <c r="B5" s="73"/>
      <c r="C5" s="73"/>
      <c r="D5" s="14" t="s">
        <v>22</v>
      </c>
      <c r="E5" s="75"/>
      <c r="F5" s="75"/>
      <c r="G5" s="75"/>
      <c r="H5" s="3"/>
      <c r="I5" s="3"/>
      <c r="J5" s="3"/>
      <c r="K5" s="3"/>
      <c r="L5" s="3"/>
      <c r="P5" t="b">
        <f>ISBLANK(B5)</f>
        <v>1</v>
      </c>
      <c r="Q5" t="b">
        <f>ISBLANK(E5)</f>
        <v>1</v>
      </c>
    </row>
    <row r="6" spans="1:18" ht="18" customHeight="1">
      <c r="A6" s="1" t="s">
        <v>18</v>
      </c>
      <c r="B6" s="34"/>
      <c r="C6" s="14" t="s">
        <v>19</v>
      </c>
      <c r="D6" s="35"/>
      <c r="E6" s="14" t="s">
        <v>20</v>
      </c>
      <c r="F6" s="36"/>
      <c r="G6" s="64"/>
      <c r="H6" s="71" t="s">
        <v>97</v>
      </c>
      <c r="I6" s="72"/>
      <c r="J6" s="72"/>
      <c r="K6" s="72"/>
      <c r="L6" s="72"/>
      <c r="P6" t="b">
        <f>ISBLANK(B6)</f>
        <v>1</v>
      </c>
      <c r="Q6" t="b">
        <f>ISBLANK(D6)</f>
        <v>1</v>
      </c>
      <c r="R6" t="b">
        <f>ISBLANK(F6)</f>
        <v>1</v>
      </c>
    </row>
    <row r="7" spans="1:7" ht="15" thickBot="1">
      <c r="A7" s="1"/>
      <c r="B7" s="27" t="s">
        <v>74</v>
      </c>
      <c r="C7" s="13"/>
      <c r="D7" s="28" t="s">
        <v>75</v>
      </c>
      <c r="E7" s="13"/>
      <c r="F7" s="28" t="s">
        <v>75</v>
      </c>
      <c r="G7" s="28"/>
    </row>
    <row r="8" spans="1:54" ht="69">
      <c r="A8" s="49" t="s">
        <v>2</v>
      </c>
      <c r="B8" s="52" t="s">
        <v>3</v>
      </c>
      <c r="C8" s="52" t="s">
        <v>91</v>
      </c>
      <c r="D8" s="52" t="s">
        <v>0</v>
      </c>
      <c r="E8" s="55" t="s">
        <v>92</v>
      </c>
      <c r="F8" s="52" t="s">
        <v>1</v>
      </c>
      <c r="G8" s="52" t="s">
        <v>94</v>
      </c>
      <c r="H8" s="52" t="s">
        <v>93</v>
      </c>
      <c r="I8" s="52" t="s">
        <v>95</v>
      </c>
      <c r="J8" s="52" t="s">
        <v>98</v>
      </c>
      <c r="K8" s="52" t="s">
        <v>4</v>
      </c>
      <c r="L8" s="53" t="s">
        <v>5</v>
      </c>
      <c r="BB8" s="32" t="s">
        <v>90</v>
      </c>
    </row>
    <row r="9" spans="1:54" ht="9" customHeight="1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8">
        <v>12</v>
      </c>
      <c r="P9" t="s">
        <v>80</v>
      </c>
      <c r="U9" t="s">
        <v>83</v>
      </c>
      <c r="W9" t="s">
        <v>82</v>
      </c>
      <c r="AD9" t="s">
        <v>81</v>
      </c>
      <c r="AE9" t="s">
        <v>84</v>
      </c>
      <c r="AI9" t="s">
        <v>85</v>
      </c>
      <c r="AL9" t="s">
        <v>88</v>
      </c>
      <c r="AM9" t="s">
        <v>86</v>
      </c>
      <c r="AN9" s="31" t="s">
        <v>87</v>
      </c>
      <c r="AP9">
        <v>1</v>
      </c>
      <c r="AQ9">
        <v>2</v>
      </c>
      <c r="AR9">
        <v>3</v>
      </c>
      <c r="AS9">
        <v>4</v>
      </c>
      <c r="AT9">
        <v>5</v>
      </c>
      <c r="AU9">
        <v>6</v>
      </c>
      <c r="AV9">
        <v>7</v>
      </c>
      <c r="AW9">
        <v>8</v>
      </c>
      <c r="AX9">
        <v>9</v>
      </c>
      <c r="AY9">
        <v>10</v>
      </c>
      <c r="AZ9">
        <v>11</v>
      </c>
      <c r="BB9" t="s">
        <v>89</v>
      </c>
    </row>
    <row r="10" spans="1:58" ht="27.75" customHeight="1">
      <c r="A10" s="49" t="s">
        <v>6</v>
      </c>
      <c r="B10" s="42"/>
      <c r="C10" s="42"/>
      <c r="D10" s="56"/>
      <c r="E10" s="59"/>
      <c r="F10" s="43"/>
      <c r="G10" s="9">
        <f aca="true" t="shared" si="0" ref="G10:G19">IF(F10&gt;200,0.2*F10,0)</f>
        <v>0</v>
      </c>
      <c r="H10" s="9">
        <f>F10-G10</f>
        <v>0</v>
      </c>
      <c r="I10" s="9">
        <f>ROUND(H10*0.12,0)</f>
        <v>0</v>
      </c>
      <c r="J10" s="43"/>
      <c r="K10" s="10">
        <f>F10+J10-I10</f>
        <v>0</v>
      </c>
      <c r="L10" s="38"/>
      <c r="P10" t="b">
        <f>ISBLANK(B10)</f>
        <v>1</v>
      </c>
      <c r="Q10" t="b">
        <f>ISBLANK(C10)</f>
        <v>1</v>
      </c>
      <c r="R10" t="b">
        <f>ISBLANK(D10)</f>
        <v>1</v>
      </c>
      <c r="S10" t="b">
        <f>ISBLANK(E10)</f>
        <v>1</v>
      </c>
      <c r="T10" t="b">
        <f>ISBLANK(F10)</f>
        <v>1</v>
      </c>
      <c r="U10" t="b">
        <f>NOT(AND(P10,Q10,R10,S10,T10))</f>
        <v>0</v>
      </c>
      <c r="W10" t="b">
        <f>AND(P10,$U10)</f>
        <v>0</v>
      </c>
      <c r="X10" t="b">
        <f>AND(Q10,$U10)</f>
        <v>0</v>
      </c>
      <c r="Y10" t="b">
        <f>AND(R10,$U10)</f>
        <v>0</v>
      </c>
      <c r="Z10" t="b">
        <f>AND(S10,$U10)</f>
        <v>0</v>
      </c>
      <c r="AA10" t="b">
        <f>AND(T10,$U10)</f>
        <v>0</v>
      </c>
      <c r="AD10" t="b">
        <f>IF(ISNUMBER(F10),IF(F10&gt;=0,TRUE,FALSE),FALSE)</f>
        <v>0</v>
      </c>
      <c r="AE10" t="b">
        <f>NOT(OR(T10,AD10))</f>
        <v>0</v>
      </c>
      <c r="AI10">
        <f>D10</f>
        <v>0</v>
      </c>
      <c r="AJ10">
        <f>AI10/10000000000</f>
        <v>0</v>
      </c>
      <c r="AL10" t="b">
        <f>IF(OR(AJ10&lt;1,AJ10&gt;10),TRUE,FALSE)</f>
        <v>1</v>
      </c>
      <c r="AM10" t="b">
        <f>NOT(ISBLANK(D10))</f>
        <v>0</v>
      </c>
      <c r="AN10" t="b">
        <f>AND(AL10,AM10)</f>
        <v>0</v>
      </c>
      <c r="AP10">
        <f>TRUNC(AI10/10000000000,0)</f>
        <v>0</v>
      </c>
      <c r="AQ10">
        <f>TRUNC(((AI10-(AP10*10000000000))/1000000000),0)</f>
        <v>0</v>
      </c>
      <c r="AR10">
        <f>TRUNC(((AI10-(AP10*10000000000)-(AQ10*1000000000))/100000000),0)</f>
        <v>0</v>
      </c>
      <c r="AS10">
        <f>TRUNC(((AI10-(AP10*10000000000)-(AQ10*1000000000)-(AR10*100000000))/10000000),0)</f>
        <v>0</v>
      </c>
      <c r="AT10">
        <f>TRUNC(((AI10-(AP10*10000000000)-(AQ10*1000000000)-(AR10*100000000)-(AS10*10000000))/1000000),0)</f>
        <v>0</v>
      </c>
      <c r="AU10">
        <f>TRUNC(((AI10-(AP10*10000000000)-(AQ10*1000000000)-(AR10*100000000)-(AS10*10000000)-(AT10*1000000))/100000),0)</f>
        <v>0</v>
      </c>
      <c r="AV10">
        <f>TRUNC(((AI10-(AP10*10000000000)-(AQ10*1000000000)-(AR10*100000000)-(AS10*10000000)-(AT10*1000000)-(AU10*100000))/10000),0)</f>
        <v>0</v>
      </c>
      <c r="AW10">
        <f>TRUNC(((AI10-(AP10*10000000000)-(AQ10*1000000000)-(AR10*100000000)-(AS10*10000000)-(AT10*1000000)-(AU10*100000)-(AV10*10000))/1000),0)</f>
        <v>0</v>
      </c>
      <c r="AX10">
        <f>TRUNC(((AI10-(AP10*10000000000)-(AQ10*1000000000)-(AR10*100000000)-(AS10*10000000)-(AT10*1000000)-(AU10*100000)-(AV10*10000)-(AW10*1000))/100),0)</f>
        <v>0</v>
      </c>
      <c r="AY10">
        <f>TRUNC(((AI10-(AP10*10000000000)-(AQ10*1000000000)-(AR10*100000000)-(AS10*10000000)-(AT10*1000000)-(AU10*100000)-(AV10*10000)-(AW10*1000)-(AX10*100))/10),0)</f>
        <v>0</v>
      </c>
      <c r="AZ10">
        <f>TRUNC(((AI10-(AP10*10000000000)-(AQ10*1000000000)-(AR10*100000000)-(AS10*10000000)-(AT10*1000000)-(AU10*100000)-(AV10*10000)-(AW10*1000)-(AX10*100)-(AY10*10))),0)</f>
        <v>0</v>
      </c>
      <c r="BB10">
        <f>AP10+3*AQ10+7*AR10+9*AS10+AT10+3*AU10+7*AV10+9*AW10+AX10+3*AY10+AZ10</f>
        <v>0</v>
      </c>
      <c r="BC10">
        <f>IF(ISERROR(BB10),11,MOD(BB10,10))</f>
        <v>0</v>
      </c>
      <c r="BD10" t="b">
        <f>IF(BC10=0,FALSE,TRUE)</f>
        <v>0</v>
      </c>
      <c r="BE10" t="b">
        <f>IF(OR(D10=0,D10&gt;=10000000000),FALSE,TRUE)</f>
        <v>0</v>
      </c>
      <c r="BF10" t="b">
        <f>IF(D10&lt;=99999999999,FALSE,TRUE)</f>
        <v>0</v>
      </c>
    </row>
    <row r="11" spans="1:58" ht="27.75" customHeight="1">
      <c r="A11" s="50" t="s">
        <v>7</v>
      </c>
      <c r="B11" s="44"/>
      <c r="C11" s="44"/>
      <c r="D11" s="58"/>
      <c r="E11" s="60"/>
      <c r="F11" s="45"/>
      <c r="G11" s="4">
        <f t="shared" si="0"/>
        <v>0</v>
      </c>
      <c r="H11" s="4">
        <f aca="true" t="shared" si="1" ref="H11:H19">F11-G11</f>
        <v>0</v>
      </c>
      <c r="I11" s="4">
        <f aca="true" t="shared" si="2" ref="I11:I19">ROUND(H11*0.12,0)</f>
        <v>0</v>
      </c>
      <c r="J11" s="45"/>
      <c r="K11" s="5">
        <f aca="true" t="shared" si="3" ref="K11:K19">F11+J11-I11</f>
        <v>0</v>
      </c>
      <c r="L11" s="39"/>
      <c r="P11" t="b">
        <f aca="true" t="shared" si="4" ref="P11:P19">ISBLANK(B11)</f>
        <v>1</v>
      </c>
      <c r="Q11" t="b">
        <f aca="true" t="shared" si="5" ref="Q11:Q19">ISBLANK(C11)</f>
        <v>1</v>
      </c>
      <c r="R11" t="b">
        <f aca="true" t="shared" si="6" ref="R11:R19">ISBLANK(D11)</f>
        <v>1</v>
      </c>
      <c r="S11" t="b">
        <f aca="true" t="shared" si="7" ref="S11:S19">ISBLANK(E11)</f>
        <v>1</v>
      </c>
      <c r="T11" t="b">
        <f aca="true" t="shared" si="8" ref="T11:T19">ISBLANK(F11)</f>
        <v>1</v>
      </c>
      <c r="U11" t="b">
        <f aca="true" t="shared" si="9" ref="U11:U19">NOT(AND(P11,Q11,R11,S11,T11))</f>
        <v>0</v>
      </c>
      <c r="W11" t="b">
        <f aca="true" t="shared" si="10" ref="W11:W19">AND(P11,$U11)</f>
        <v>0</v>
      </c>
      <c r="X11" t="b">
        <f aca="true" t="shared" si="11" ref="X11:X19">AND(Q11,$U11)</f>
        <v>0</v>
      </c>
      <c r="Y11" t="b">
        <f aca="true" t="shared" si="12" ref="Y11:Y19">AND(R11,$U11)</f>
        <v>0</v>
      </c>
      <c r="Z11" t="b">
        <f aca="true" t="shared" si="13" ref="Z11:Z19">AND(S11,$U11)</f>
        <v>0</v>
      </c>
      <c r="AA11" t="b">
        <f aca="true" t="shared" si="14" ref="AA11:AA19">AND(T11,$U11)</f>
        <v>0</v>
      </c>
      <c r="AD11" t="b">
        <f aca="true" t="shared" si="15" ref="AD11:AD19">IF(ISNUMBER(F11),IF(F11&gt;=0,TRUE,FALSE),FALSE)</f>
        <v>0</v>
      </c>
      <c r="AE11" t="b">
        <f aca="true" t="shared" si="16" ref="AE11:AE19">NOT(OR(T11,AD11))</f>
        <v>0</v>
      </c>
      <c r="AI11">
        <f aca="true" t="shared" si="17" ref="AI11:AI19">D11</f>
        <v>0</v>
      </c>
      <c r="AJ11">
        <f aca="true" t="shared" si="18" ref="AJ11:AJ19">AI11/10000000000</f>
        <v>0</v>
      </c>
      <c r="AL11" t="b">
        <f aca="true" t="shared" si="19" ref="AL11:AL19">IF(OR(AJ11&lt;1,AJ11&gt;10),TRUE,FALSE)</f>
        <v>1</v>
      </c>
      <c r="AM11" t="b">
        <f aca="true" t="shared" si="20" ref="AM11:AM19">NOT(ISBLANK(D11))</f>
        <v>0</v>
      </c>
      <c r="AN11" t="b">
        <f aca="true" t="shared" si="21" ref="AN11:AN19">AND(AL11,AM11)</f>
        <v>0</v>
      </c>
      <c r="AP11">
        <f aca="true" t="shared" si="22" ref="AP11:AP19">TRUNC(AI11/10000000000,0)</f>
        <v>0</v>
      </c>
      <c r="AQ11">
        <f aca="true" t="shared" si="23" ref="AQ11:AQ19">TRUNC(((AI11-(AP11*10000000000))/1000000000),0)</f>
        <v>0</v>
      </c>
      <c r="AR11">
        <f aca="true" t="shared" si="24" ref="AR11:AR19">TRUNC(((AI11-(AP11*10000000000)-(AQ11*1000000000))/100000000),0)</f>
        <v>0</v>
      </c>
      <c r="AS11">
        <f aca="true" t="shared" si="25" ref="AS11:AS19">TRUNC(((AI11-(AP11*10000000000)-(AQ11*1000000000)-(AR11*100000000))/10000000),0)</f>
        <v>0</v>
      </c>
      <c r="AT11">
        <f aca="true" t="shared" si="26" ref="AT11:AT19">TRUNC(((AI11-(AP11*10000000000)-(AQ11*1000000000)-(AR11*100000000)-(AS11*10000000))/1000000),0)</f>
        <v>0</v>
      </c>
      <c r="AU11">
        <f aca="true" t="shared" si="27" ref="AU11:AU19">TRUNC(((AI11-(AP11*10000000000)-(AQ11*1000000000)-(AR11*100000000)-(AS11*10000000)-(AT11*1000000))/100000),0)</f>
        <v>0</v>
      </c>
      <c r="AV11">
        <f aca="true" t="shared" si="28" ref="AV11:AV19">TRUNC(((AI11-(AP11*10000000000)-(AQ11*1000000000)-(AR11*100000000)-(AS11*10000000)-(AT11*1000000)-(AU11*100000))/10000),0)</f>
        <v>0</v>
      </c>
      <c r="AW11">
        <f aca="true" t="shared" si="29" ref="AW11:AW19">TRUNC(((AI11-(AP11*10000000000)-(AQ11*1000000000)-(AR11*100000000)-(AS11*10000000)-(AT11*1000000)-(AU11*100000)-(AV11*10000))/1000),0)</f>
        <v>0</v>
      </c>
      <c r="AX11">
        <f aca="true" t="shared" si="30" ref="AX11:AX19">TRUNC(((AI11-(AP11*10000000000)-(AQ11*1000000000)-(AR11*100000000)-(AS11*10000000)-(AT11*1000000)-(AU11*100000)-(AV11*10000)-(AW11*1000))/100),0)</f>
        <v>0</v>
      </c>
      <c r="AY11">
        <f aca="true" t="shared" si="31" ref="AY11:AY19">TRUNC(((AI11-(AP11*10000000000)-(AQ11*1000000000)-(AR11*100000000)-(AS11*10000000)-(AT11*1000000)-(AU11*100000)-(AV11*10000)-(AW11*1000)-(AX11*100))/10),0)</f>
        <v>0</v>
      </c>
      <c r="AZ11">
        <f aca="true" t="shared" si="32" ref="AZ11:AZ19">TRUNC(((AI11-(AP11*10000000000)-(AQ11*1000000000)-(AR11*100000000)-(AS11*10000000)-(AT11*1000000)-(AU11*100000)-(AV11*10000)-(AW11*1000)-(AX11*100)-(AY11*10))),0)</f>
        <v>0</v>
      </c>
      <c r="BB11">
        <f aca="true" t="shared" si="33" ref="BB11:BB19">AP11+3*AQ11+7*AR11+9*AS11+AT11+3*AU11+7*AV11+9*AW11+AX11+3*AY11+AZ11</f>
        <v>0</v>
      </c>
      <c r="BC11">
        <f aca="true" t="shared" si="34" ref="BC11:BC19">IF(ISERROR(BB11),11,MOD(BB11,10))</f>
        <v>0</v>
      </c>
      <c r="BD11" t="b">
        <f aca="true" t="shared" si="35" ref="BD11:BD20">IF(BC11=0,FALSE,TRUE)</f>
        <v>0</v>
      </c>
      <c r="BE11" t="b">
        <f aca="true" t="shared" si="36" ref="BE11:BE20">IF(OR(D11=0,D11&gt;=10000000000),FALSE,TRUE)</f>
        <v>0</v>
      </c>
      <c r="BF11" t="b">
        <f aca="true" t="shared" si="37" ref="BF11:BF20">IF(D11&lt;=99999999999,FALSE,TRUE)</f>
        <v>0</v>
      </c>
    </row>
    <row r="12" spans="1:58" ht="27.75" customHeight="1">
      <c r="A12" s="50" t="s">
        <v>8</v>
      </c>
      <c r="B12" s="44"/>
      <c r="C12" s="44"/>
      <c r="D12" s="57"/>
      <c r="E12" s="60"/>
      <c r="F12" s="45"/>
      <c r="G12" s="4">
        <f t="shared" si="0"/>
        <v>0</v>
      </c>
      <c r="H12" s="4">
        <f t="shared" si="1"/>
        <v>0</v>
      </c>
      <c r="I12" s="4">
        <f t="shared" si="2"/>
        <v>0</v>
      </c>
      <c r="J12" s="45"/>
      <c r="K12" s="5">
        <f t="shared" si="3"/>
        <v>0</v>
      </c>
      <c r="L12" s="39"/>
      <c r="P12" t="b">
        <f t="shared" si="4"/>
        <v>1</v>
      </c>
      <c r="Q12" t="b">
        <f t="shared" si="5"/>
        <v>1</v>
      </c>
      <c r="R12" t="b">
        <f t="shared" si="6"/>
        <v>1</v>
      </c>
      <c r="S12" t="b">
        <f t="shared" si="7"/>
        <v>1</v>
      </c>
      <c r="T12" t="b">
        <f t="shared" si="8"/>
        <v>1</v>
      </c>
      <c r="U12" t="b">
        <f t="shared" si="9"/>
        <v>0</v>
      </c>
      <c r="W12" t="b">
        <f t="shared" si="10"/>
        <v>0</v>
      </c>
      <c r="X12" t="b">
        <f t="shared" si="11"/>
        <v>0</v>
      </c>
      <c r="Y12" t="b">
        <f t="shared" si="12"/>
        <v>0</v>
      </c>
      <c r="Z12" t="b">
        <f t="shared" si="13"/>
        <v>0</v>
      </c>
      <c r="AA12" t="b">
        <f t="shared" si="14"/>
        <v>0</v>
      </c>
      <c r="AD12" t="b">
        <f t="shared" si="15"/>
        <v>0</v>
      </c>
      <c r="AE12" t="b">
        <f t="shared" si="16"/>
        <v>0</v>
      </c>
      <c r="AI12">
        <f t="shared" si="17"/>
        <v>0</v>
      </c>
      <c r="AJ12">
        <f t="shared" si="18"/>
        <v>0</v>
      </c>
      <c r="AL12" t="b">
        <f t="shared" si="19"/>
        <v>1</v>
      </c>
      <c r="AM12" t="b">
        <f t="shared" si="20"/>
        <v>0</v>
      </c>
      <c r="AN12" t="b">
        <f t="shared" si="21"/>
        <v>0</v>
      </c>
      <c r="AP12">
        <f t="shared" si="22"/>
        <v>0</v>
      </c>
      <c r="AQ12">
        <f t="shared" si="23"/>
        <v>0</v>
      </c>
      <c r="AR12">
        <f t="shared" si="24"/>
        <v>0</v>
      </c>
      <c r="AS12">
        <f t="shared" si="25"/>
        <v>0</v>
      </c>
      <c r="AT12">
        <f t="shared" si="26"/>
        <v>0</v>
      </c>
      <c r="AU12">
        <f t="shared" si="27"/>
        <v>0</v>
      </c>
      <c r="AV12">
        <f t="shared" si="28"/>
        <v>0</v>
      </c>
      <c r="AW12">
        <f t="shared" si="29"/>
        <v>0</v>
      </c>
      <c r="AX12">
        <f t="shared" si="30"/>
        <v>0</v>
      </c>
      <c r="AY12">
        <f t="shared" si="31"/>
        <v>0</v>
      </c>
      <c r="AZ12">
        <f t="shared" si="32"/>
        <v>0</v>
      </c>
      <c r="BB12">
        <f t="shared" si="33"/>
        <v>0</v>
      </c>
      <c r="BC12">
        <f t="shared" si="34"/>
        <v>0</v>
      </c>
      <c r="BD12" t="b">
        <f t="shared" si="35"/>
        <v>0</v>
      </c>
      <c r="BE12" t="b">
        <f t="shared" si="36"/>
        <v>0</v>
      </c>
      <c r="BF12" t="b">
        <f t="shared" si="37"/>
        <v>0</v>
      </c>
    </row>
    <row r="13" spans="1:58" ht="27.75" customHeight="1">
      <c r="A13" s="50" t="s">
        <v>9</v>
      </c>
      <c r="B13" s="44"/>
      <c r="C13" s="44"/>
      <c r="D13" s="57"/>
      <c r="E13" s="60"/>
      <c r="F13" s="45"/>
      <c r="G13" s="4">
        <f t="shared" si="0"/>
        <v>0</v>
      </c>
      <c r="H13" s="4">
        <f t="shared" si="1"/>
        <v>0</v>
      </c>
      <c r="I13" s="4">
        <f t="shared" si="2"/>
        <v>0</v>
      </c>
      <c r="J13" s="45"/>
      <c r="K13" s="5">
        <f t="shared" si="3"/>
        <v>0</v>
      </c>
      <c r="L13" s="39"/>
      <c r="P13" t="b">
        <f t="shared" si="4"/>
        <v>1</v>
      </c>
      <c r="Q13" t="b">
        <f t="shared" si="5"/>
        <v>1</v>
      </c>
      <c r="R13" t="b">
        <f t="shared" si="6"/>
        <v>1</v>
      </c>
      <c r="S13" t="b">
        <f t="shared" si="7"/>
        <v>1</v>
      </c>
      <c r="T13" t="b">
        <f t="shared" si="8"/>
        <v>1</v>
      </c>
      <c r="U13" t="b">
        <f t="shared" si="9"/>
        <v>0</v>
      </c>
      <c r="W13" t="b">
        <f t="shared" si="10"/>
        <v>0</v>
      </c>
      <c r="X13" t="b">
        <f t="shared" si="11"/>
        <v>0</v>
      </c>
      <c r="Y13" t="b">
        <f t="shared" si="12"/>
        <v>0</v>
      </c>
      <c r="Z13" t="b">
        <f t="shared" si="13"/>
        <v>0</v>
      </c>
      <c r="AA13" t="b">
        <f t="shared" si="14"/>
        <v>0</v>
      </c>
      <c r="AD13" t="b">
        <f t="shared" si="15"/>
        <v>0</v>
      </c>
      <c r="AE13" t="b">
        <f t="shared" si="16"/>
        <v>0</v>
      </c>
      <c r="AI13">
        <f t="shared" si="17"/>
        <v>0</v>
      </c>
      <c r="AJ13">
        <f t="shared" si="18"/>
        <v>0</v>
      </c>
      <c r="AL13" t="b">
        <f t="shared" si="19"/>
        <v>1</v>
      </c>
      <c r="AM13" t="b">
        <f t="shared" si="20"/>
        <v>0</v>
      </c>
      <c r="AN13" t="b">
        <f t="shared" si="21"/>
        <v>0</v>
      </c>
      <c r="AP13">
        <f t="shared" si="22"/>
        <v>0</v>
      </c>
      <c r="AQ13">
        <f t="shared" si="23"/>
        <v>0</v>
      </c>
      <c r="AR13">
        <f t="shared" si="24"/>
        <v>0</v>
      </c>
      <c r="AS13">
        <f t="shared" si="25"/>
        <v>0</v>
      </c>
      <c r="AT13">
        <f t="shared" si="26"/>
        <v>0</v>
      </c>
      <c r="AU13">
        <f t="shared" si="27"/>
        <v>0</v>
      </c>
      <c r="AV13">
        <f t="shared" si="28"/>
        <v>0</v>
      </c>
      <c r="AW13">
        <f t="shared" si="29"/>
        <v>0</v>
      </c>
      <c r="AX13">
        <f t="shared" si="30"/>
        <v>0</v>
      </c>
      <c r="AY13">
        <f t="shared" si="31"/>
        <v>0</v>
      </c>
      <c r="AZ13">
        <f t="shared" si="32"/>
        <v>0</v>
      </c>
      <c r="BB13">
        <f t="shared" si="33"/>
        <v>0</v>
      </c>
      <c r="BC13">
        <f t="shared" si="34"/>
        <v>0</v>
      </c>
      <c r="BD13" t="b">
        <f t="shared" si="35"/>
        <v>0</v>
      </c>
      <c r="BE13" t="b">
        <f t="shared" si="36"/>
        <v>0</v>
      </c>
      <c r="BF13" t="b">
        <f t="shared" si="37"/>
        <v>0</v>
      </c>
    </row>
    <row r="14" spans="1:58" ht="27.75" customHeight="1">
      <c r="A14" s="50" t="s">
        <v>10</v>
      </c>
      <c r="B14" s="44"/>
      <c r="C14" s="44"/>
      <c r="D14" s="57"/>
      <c r="E14" s="60"/>
      <c r="F14" s="45"/>
      <c r="G14" s="4">
        <f t="shared" si="0"/>
        <v>0</v>
      </c>
      <c r="H14" s="4">
        <f t="shared" si="1"/>
        <v>0</v>
      </c>
      <c r="I14" s="4">
        <f t="shared" si="2"/>
        <v>0</v>
      </c>
      <c r="J14" s="45"/>
      <c r="K14" s="5">
        <f t="shared" si="3"/>
        <v>0</v>
      </c>
      <c r="L14" s="39"/>
      <c r="P14" t="b">
        <f t="shared" si="4"/>
        <v>1</v>
      </c>
      <c r="Q14" t="b">
        <f t="shared" si="5"/>
        <v>1</v>
      </c>
      <c r="R14" t="b">
        <f t="shared" si="6"/>
        <v>1</v>
      </c>
      <c r="S14" t="b">
        <f t="shared" si="7"/>
        <v>1</v>
      </c>
      <c r="T14" t="b">
        <f t="shared" si="8"/>
        <v>1</v>
      </c>
      <c r="U14" t="b">
        <f t="shared" si="9"/>
        <v>0</v>
      </c>
      <c r="W14" t="b">
        <f t="shared" si="10"/>
        <v>0</v>
      </c>
      <c r="X14" t="b">
        <f t="shared" si="11"/>
        <v>0</v>
      </c>
      <c r="Y14" t="b">
        <f t="shared" si="12"/>
        <v>0</v>
      </c>
      <c r="Z14" t="b">
        <f t="shared" si="13"/>
        <v>0</v>
      </c>
      <c r="AA14" t="b">
        <f t="shared" si="14"/>
        <v>0</v>
      </c>
      <c r="AD14" t="b">
        <f t="shared" si="15"/>
        <v>0</v>
      </c>
      <c r="AE14" t="b">
        <f t="shared" si="16"/>
        <v>0</v>
      </c>
      <c r="AI14">
        <f t="shared" si="17"/>
        <v>0</v>
      </c>
      <c r="AJ14">
        <f t="shared" si="18"/>
        <v>0</v>
      </c>
      <c r="AL14" t="b">
        <f t="shared" si="19"/>
        <v>1</v>
      </c>
      <c r="AM14" t="b">
        <f t="shared" si="20"/>
        <v>0</v>
      </c>
      <c r="AN14" t="b">
        <f t="shared" si="21"/>
        <v>0</v>
      </c>
      <c r="AP14">
        <f t="shared" si="22"/>
        <v>0</v>
      </c>
      <c r="AQ14">
        <f t="shared" si="23"/>
        <v>0</v>
      </c>
      <c r="AR14">
        <f t="shared" si="24"/>
        <v>0</v>
      </c>
      <c r="AS14">
        <f t="shared" si="25"/>
        <v>0</v>
      </c>
      <c r="AT14">
        <f t="shared" si="26"/>
        <v>0</v>
      </c>
      <c r="AU14">
        <f t="shared" si="27"/>
        <v>0</v>
      </c>
      <c r="AV14">
        <f t="shared" si="28"/>
        <v>0</v>
      </c>
      <c r="AW14">
        <f t="shared" si="29"/>
        <v>0</v>
      </c>
      <c r="AX14">
        <f t="shared" si="30"/>
        <v>0</v>
      </c>
      <c r="AY14">
        <f t="shared" si="31"/>
        <v>0</v>
      </c>
      <c r="AZ14">
        <f t="shared" si="32"/>
        <v>0</v>
      </c>
      <c r="BB14">
        <f t="shared" si="33"/>
        <v>0</v>
      </c>
      <c r="BC14">
        <f t="shared" si="34"/>
        <v>0</v>
      </c>
      <c r="BD14" t="b">
        <f t="shared" si="35"/>
        <v>0</v>
      </c>
      <c r="BE14" t="b">
        <f t="shared" si="36"/>
        <v>0</v>
      </c>
      <c r="BF14" t="b">
        <f t="shared" si="37"/>
        <v>0</v>
      </c>
    </row>
    <row r="15" spans="1:58" ht="27.75" customHeight="1">
      <c r="A15" s="50" t="s">
        <v>11</v>
      </c>
      <c r="B15" s="44"/>
      <c r="C15" s="44"/>
      <c r="D15" s="57"/>
      <c r="E15" s="60"/>
      <c r="F15" s="45"/>
      <c r="G15" s="4">
        <f t="shared" si="0"/>
        <v>0</v>
      </c>
      <c r="H15" s="4">
        <f t="shared" si="1"/>
        <v>0</v>
      </c>
      <c r="I15" s="4">
        <f t="shared" si="2"/>
        <v>0</v>
      </c>
      <c r="J15" s="45"/>
      <c r="K15" s="5">
        <f t="shared" si="3"/>
        <v>0</v>
      </c>
      <c r="L15" s="39"/>
      <c r="P15" t="b">
        <f t="shared" si="4"/>
        <v>1</v>
      </c>
      <c r="Q15" t="b">
        <f t="shared" si="5"/>
        <v>1</v>
      </c>
      <c r="R15" t="b">
        <f t="shared" si="6"/>
        <v>1</v>
      </c>
      <c r="S15" t="b">
        <f t="shared" si="7"/>
        <v>1</v>
      </c>
      <c r="T15" t="b">
        <f t="shared" si="8"/>
        <v>1</v>
      </c>
      <c r="U15" t="b">
        <f t="shared" si="9"/>
        <v>0</v>
      </c>
      <c r="W15" t="b">
        <f t="shared" si="10"/>
        <v>0</v>
      </c>
      <c r="X15" t="b">
        <f t="shared" si="11"/>
        <v>0</v>
      </c>
      <c r="Y15" t="b">
        <f t="shared" si="12"/>
        <v>0</v>
      </c>
      <c r="Z15" t="b">
        <f t="shared" si="13"/>
        <v>0</v>
      </c>
      <c r="AA15" t="b">
        <f t="shared" si="14"/>
        <v>0</v>
      </c>
      <c r="AD15" t="b">
        <f t="shared" si="15"/>
        <v>0</v>
      </c>
      <c r="AE15" t="b">
        <f t="shared" si="16"/>
        <v>0</v>
      </c>
      <c r="AI15">
        <f t="shared" si="17"/>
        <v>0</v>
      </c>
      <c r="AJ15">
        <f t="shared" si="18"/>
        <v>0</v>
      </c>
      <c r="AL15" t="b">
        <f t="shared" si="19"/>
        <v>1</v>
      </c>
      <c r="AM15" t="b">
        <f t="shared" si="20"/>
        <v>0</v>
      </c>
      <c r="AN15" t="b">
        <f t="shared" si="21"/>
        <v>0</v>
      </c>
      <c r="AP15">
        <f t="shared" si="22"/>
        <v>0</v>
      </c>
      <c r="AQ15">
        <f t="shared" si="23"/>
        <v>0</v>
      </c>
      <c r="AR15">
        <f t="shared" si="24"/>
        <v>0</v>
      </c>
      <c r="AS15">
        <f t="shared" si="25"/>
        <v>0</v>
      </c>
      <c r="AT15">
        <f t="shared" si="26"/>
        <v>0</v>
      </c>
      <c r="AU15">
        <f t="shared" si="27"/>
        <v>0</v>
      </c>
      <c r="AV15">
        <f t="shared" si="28"/>
        <v>0</v>
      </c>
      <c r="AW15">
        <f t="shared" si="29"/>
        <v>0</v>
      </c>
      <c r="AX15">
        <f t="shared" si="30"/>
        <v>0</v>
      </c>
      <c r="AY15">
        <f t="shared" si="31"/>
        <v>0</v>
      </c>
      <c r="AZ15">
        <f t="shared" si="32"/>
        <v>0</v>
      </c>
      <c r="BB15">
        <f t="shared" si="33"/>
        <v>0</v>
      </c>
      <c r="BC15">
        <f t="shared" si="34"/>
        <v>0</v>
      </c>
      <c r="BD15" t="b">
        <f t="shared" si="35"/>
        <v>0</v>
      </c>
      <c r="BE15" t="b">
        <f t="shared" si="36"/>
        <v>0</v>
      </c>
      <c r="BF15" t="b">
        <f t="shared" si="37"/>
        <v>0</v>
      </c>
    </row>
    <row r="16" spans="1:58" ht="27.75" customHeight="1">
      <c r="A16" s="50" t="s">
        <v>12</v>
      </c>
      <c r="B16" s="44"/>
      <c r="C16" s="44"/>
      <c r="D16" s="57"/>
      <c r="E16" s="60"/>
      <c r="F16" s="45"/>
      <c r="G16" s="4">
        <f t="shared" si="0"/>
        <v>0</v>
      </c>
      <c r="H16" s="4">
        <f t="shared" si="1"/>
        <v>0</v>
      </c>
      <c r="I16" s="4">
        <f t="shared" si="2"/>
        <v>0</v>
      </c>
      <c r="J16" s="45"/>
      <c r="K16" s="5">
        <f t="shared" si="3"/>
        <v>0</v>
      </c>
      <c r="L16" s="39"/>
      <c r="P16" t="b">
        <f t="shared" si="4"/>
        <v>1</v>
      </c>
      <c r="Q16" t="b">
        <f t="shared" si="5"/>
        <v>1</v>
      </c>
      <c r="R16" t="b">
        <f t="shared" si="6"/>
        <v>1</v>
      </c>
      <c r="S16" t="b">
        <f t="shared" si="7"/>
        <v>1</v>
      </c>
      <c r="T16" t="b">
        <f t="shared" si="8"/>
        <v>1</v>
      </c>
      <c r="U16" t="b">
        <f t="shared" si="9"/>
        <v>0</v>
      </c>
      <c r="W16" t="b">
        <f t="shared" si="10"/>
        <v>0</v>
      </c>
      <c r="X16" t="b">
        <f t="shared" si="11"/>
        <v>0</v>
      </c>
      <c r="Y16" t="b">
        <f t="shared" si="12"/>
        <v>0</v>
      </c>
      <c r="Z16" t="b">
        <f t="shared" si="13"/>
        <v>0</v>
      </c>
      <c r="AA16" t="b">
        <f t="shared" si="14"/>
        <v>0</v>
      </c>
      <c r="AD16" t="b">
        <f t="shared" si="15"/>
        <v>0</v>
      </c>
      <c r="AE16" t="b">
        <f t="shared" si="16"/>
        <v>0</v>
      </c>
      <c r="AI16">
        <f t="shared" si="17"/>
        <v>0</v>
      </c>
      <c r="AJ16">
        <f t="shared" si="18"/>
        <v>0</v>
      </c>
      <c r="AL16" t="b">
        <f t="shared" si="19"/>
        <v>1</v>
      </c>
      <c r="AM16" t="b">
        <f t="shared" si="20"/>
        <v>0</v>
      </c>
      <c r="AN16" t="b">
        <f t="shared" si="21"/>
        <v>0</v>
      </c>
      <c r="AP16">
        <f t="shared" si="22"/>
        <v>0</v>
      </c>
      <c r="AQ16">
        <f t="shared" si="23"/>
        <v>0</v>
      </c>
      <c r="AR16">
        <f t="shared" si="24"/>
        <v>0</v>
      </c>
      <c r="AS16">
        <f t="shared" si="25"/>
        <v>0</v>
      </c>
      <c r="AT16">
        <f t="shared" si="26"/>
        <v>0</v>
      </c>
      <c r="AU16">
        <f t="shared" si="27"/>
        <v>0</v>
      </c>
      <c r="AV16">
        <f t="shared" si="28"/>
        <v>0</v>
      </c>
      <c r="AW16">
        <f t="shared" si="29"/>
        <v>0</v>
      </c>
      <c r="AX16">
        <f t="shared" si="30"/>
        <v>0</v>
      </c>
      <c r="AY16">
        <f t="shared" si="31"/>
        <v>0</v>
      </c>
      <c r="AZ16">
        <f t="shared" si="32"/>
        <v>0</v>
      </c>
      <c r="BB16">
        <f t="shared" si="33"/>
        <v>0</v>
      </c>
      <c r="BC16">
        <f t="shared" si="34"/>
        <v>0</v>
      </c>
      <c r="BD16" t="b">
        <f t="shared" si="35"/>
        <v>0</v>
      </c>
      <c r="BE16" t="b">
        <f t="shared" si="36"/>
        <v>0</v>
      </c>
      <c r="BF16" t="b">
        <f t="shared" si="37"/>
        <v>0</v>
      </c>
    </row>
    <row r="17" spans="1:58" ht="27.75" customHeight="1">
      <c r="A17" s="50" t="s">
        <v>13</v>
      </c>
      <c r="B17" s="44"/>
      <c r="C17" s="44"/>
      <c r="D17" s="57"/>
      <c r="E17" s="60"/>
      <c r="F17" s="45"/>
      <c r="G17" s="4">
        <f t="shared" si="0"/>
        <v>0</v>
      </c>
      <c r="H17" s="4">
        <f t="shared" si="1"/>
        <v>0</v>
      </c>
      <c r="I17" s="4">
        <f t="shared" si="2"/>
        <v>0</v>
      </c>
      <c r="J17" s="45"/>
      <c r="K17" s="5">
        <f t="shared" si="3"/>
        <v>0</v>
      </c>
      <c r="L17" s="39"/>
      <c r="P17" t="b">
        <f t="shared" si="4"/>
        <v>1</v>
      </c>
      <c r="Q17" t="b">
        <f t="shared" si="5"/>
        <v>1</v>
      </c>
      <c r="R17" t="b">
        <f t="shared" si="6"/>
        <v>1</v>
      </c>
      <c r="S17" t="b">
        <f t="shared" si="7"/>
        <v>1</v>
      </c>
      <c r="T17" t="b">
        <f t="shared" si="8"/>
        <v>1</v>
      </c>
      <c r="U17" t="b">
        <f t="shared" si="9"/>
        <v>0</v>
      </c>
      <c r="W17" t="b">
        <f t="shared" si="10"/>
        <v>0</v>
      </c>
      <c r="X17" t="b">
        <f t="shared" si="11"/>
        <v>0</v>
      </c>
      <c r="Y17" t="b">
        <f t="shared" si="12"/>
        <v>0</v>
      </c>
      <c r="Z17" t="b">
        <f t="shared" si="13"/>
        <v>0</v>
      </c>
      <c r="AA17" t="b">
        <f t="shared" si="14"/>
        <v>0</v>
      </c>
      <c r="AD17" t="b">
        <f t="shared" si="15"/>
        <v>0</v>
      </c>
      <c r="AE17" t="b">
        <f t="shared" si="16"/>
        <v>0</v>
      </c>
      <c r="AI17">
        <f t="shared" si="17"/>
        <v>0</v>
      </c>
      <c r="AJ17">
        <f t="shared" si="18"/>
        <v>0</v>
      </c>
      <c r="AL17" t="b">
        <f t="shared" si="19"/>
        <v>1</v>
      </c>
      <c r="AM17" t="b">
        <f t="shared" si="20"/>
        <v>0</v>
      </c>
      <c r="AN17" t="b">
        <f t="shared" si="21"/>
        <v>0</v>
      </c>
      <c r="AP17">
        <f t="shared" si="22"/>
        <v>0</v>
      </c>
      <c r="AQ17">
        <f t="shared" si="23"/>
        <v>0</v>
      </c>
      <c r="AR17">
        <f t="shared" si="24"/>
        <v>0</v>
      </c>
      <c r="AS17">
        <f t="shared" si="25"/>
        <v>0</v>
      </c>
      <c r="AT17">
        <f t="shared" si="26"/>
        <v>0</v>
      </c>
      <c r="AU17">
        <f t="shared" si="27"/>
        <v>0</v>
      </c>
      <c r="AV17">
        <f t="shared" si="28"/>
        <v>0</v>
      </c>
      <c r="AW17">
        <f t="shared" si="29"/>
        <v>0</v>
      </c>
      <c r="AX17">
        <f t="shared" si="30"/>
        <v>0</v>
      </c>
      <c r="AY17">
        <f t="shared" si="31"/>
        <v>0</v>
      </c>
      <c r="AZ17">
        <f t="shared" si="32"/>
        <v>0</v>
      </c>
      <c r="BB17">
        <f t="shared" si="33"/>
        <v>0</v>
      </c>
      <c r="BC17">
        <f t="shared" si="34"/>
        <v>0</v>
      </c>
      <c r="BD17" t="b">
        <f t="shared" si="35"/>
        <v>0</v>
      </c>
      <c r="BE17" t="b">
        <f t="shared" si="36"/>
        <v>0</v>
      </c>
      <c r="BF17" t="b">
        <f t="shared" si="37"/>
        <v>0</v>
      </c>
    </row>
    <row r="18" spans="1:58" ht="27.75" customHeight="1">
      <c r="A18" s="50" t="s">
        <v>14</v>
      </c>
      <c r="B18" s="44"/>
      <c r="C18" s="44"/>
      <c r="D18" s="57"/>
      <c r="E18" s="60"/>
      <c r="F18" s="45"/>
      <c r="G18" s="4">
        <f t="shared" si="0"/>
        <v>0</v>
      </c>
      <c r="H18" s="4">
        <f t="shared" si="1"/>
        <v>0</v>
      </c>
      <c r="I18" s="4">
        <f t="shared" si="2"/>
        <v>0</v>
      </c>
      <c r="J18" s="45"/>
      <c r="K18" s="5">
        <f t="shared" si="3"/>
        <v>0</v>
      </c>
      <c r="L18" s="39"/>
      <c r="P18" t="b">
        <f t="shared" si="4"/>
        <v>1</v>
      </c>
      <c r="Q18" t="b">
        <f t="shared" si="5"/>
        <v>1</v>
      </c>
      <c r="R18" t="b">
        <f t="shared" si="6"/>
        <v>1</v>
      </c>
      <c r="S18" t="b">
        <f t="shared" si="7"/>
        <v>1</v>
      </c>
      <c r="T18" t="b">
        <f t="shared" si="8"/>
        <v>1</v>
      </c>
      <c r="U18" t="b">
        <f t="shared" si="9"/>
        <v>0</v>
      </c>
      <c r="W18" t="b">
        <f t="shared" si="10"/>
        <v>0</v>
      </c>
      <c r="X18" t="b">
        <f t="shared" si="11"/>
        <v>0</v>
      </c>
      <c r="Y18" t="b">
        <f t="shared" si="12"/>
        <v>0</v>
      </c>
      <c r="Z18" t="b">
        <f t="shared" si="13"/>
        <v>0</v>
      </c>
      <c r="AA18" t="b">
        <f t="shared" si="14"/>
        <v>0</v>
      </c>
      <c r="AD18" t="b">
        <f t="shared" si="15"/>
        <v>0</v>
      </c>
      <c r="AE18" t="b">
        <f t="shared" si="16"/>
        <v>0</v>
      </c>
      <c r="AI18">
        <f t="shared" si="17"/>
        <v>0</v>
      </c>
      <c r="AJ18">
        <f t="shared" si="18"/>
        <v>0</v>
      </c>
      <c r="AL18" t="b">
        <f t="shared" si="19"/>
        <v>1</v>
      </c>
      <c r="AM18" t="b">
        <f t="shared" si="20"/>
        <v>0</v>
      </c>
      <c r="AN18" t="b">
        <f t="shared" si="21"/>
        <v>0</v>
      </c>
      <c r="AP18">
        <f t="shared" si="22"/>
        <v>0</v>
      </c>
      <c r="AQ18">
        <f t="shared" si="23"/>
        <v>0</v>
      </c>
      <c r="AR18">
        <f t="shared" si="24"/>
        <v>0</v>
      </c>
      <c r="AS18">
        <f t="shared" si="25"/>
        <v>0</v>
      </c>
      <c r="AT18">
        <f t="shared" si="26"/>
        <v>0</v>
      </c>
      <c r="AU18">
        <f t="shared" si="27"/>
        <v>0</v>
      </c>
      <c r="AV18">
        <f t="shared" si="28"/>
        <v>0</v>
      </c>
      <c r="AW18">
        <f t="shared" si="29"/>
        <v>0</v>
      </c>
      <c r="AX18">
        <f t="shared" si="30"/>
        <v>0</v>
      </c>
      <c r="AY18">
        <f t="shared" si="31"/>
        <v>0</v>
      </c>
      <c r="AZ18">
        <f t="shared" si="32"/>
        <v>0</v>
      </c>
      <c r="BB18">
        <f t="shared" si="33"/>
        <v>0</v>
      </c>
      <c r="BC18">
        <f t="shared" si="34"/>
        <v>0</v>
      </c>
      <c r="BD18" t="b">
        <f t="shared" si="35"/>
        <v>0</v>
      </c>
      <c r="BE18" t="b">
        <f t="shared" si="36"/>
        <v>0</v>
      </c>
      <c r="BF18" t="b">
        <f t="shared" si="37"/>
        <v>0</v>
      </c>
    </row>
    <row r="19" spans="1:58" ht="27.75" customHeight="1" thickBot="1">
      <c r="A19" s="24" t="s">
        <v>15</v>
      </c>
      <c r="B19" s="46"/>
      <c r="C19" s="46"/>
      <c r="D19" s="51"/>
      <c r="E19" s="61"/>
      <c r="F19" s="47"/>
      <c r="G19" s="25">
        <f t="shared" si="0"/>
        <v>0</v>
      </c>
      <c r="H19" s="25">
        <f t="shared" si="1"/>
        <v>0</v>
      </c>
      <c r="I19" s="25">
        <f t="shared" si="2"/>
        <v>0</v>
      </c>
      <c r="J19" s="47"/>
      <c r="K19" s="26">
        <f t="shared" si="3"/>
        <v>0</v>
      </c>
      <c r="L19" s="40"/>
      <c r="P19" t="b">
        <f t="shared" si="4"/>
        <v>1</v>
      </c>
      <c r="Q19" t="b">
        <f t="shared" si="5"/>
        <v>1</v>
      </c>
      <c r="R19" t="b">
        <f t="shared" si="6"/>
        <v>1</v>
      </c>
      <c r="S19" t="b">
        <f t="shared" si="7"/>
        <v>1</v>
      </c>
      <c r="T19" t="b">
        <f t="shared" si="8"/>
        <v>1</v>
      </c>
      <c r="U19" t="b">
        <f t="shared" si="9"/>
        <v>0</v>
      </c>
      <c r="W19" t="b">
        <f t="shared" si="10"/>
        <v>0</v>
      </c>
      <c r="X19" t="b">
        <f t="shared" si="11"/>
        <v>0</v>
      </c>
      <c r="Y19" t="b">
        <f t="shared" si="12"/>
        <v>0</v>
      </c>
      <c r="Z19" t="b">
        <f t="shared" si="13"/>
        <v>0</v>
      </c>
      <c r="AA19" t="b">
        <f t="shared" si="14"/>
        <v>0</v>
      </c>
      <c r="AD19" t="b">
        <f t="shared" si="15"/>
        <v>0</v>
      </c>
      <c r="AE19" t="b">
        <f t="shared" si="16"/>
        <v>0</v>
      </c>
      <c r="AI19">
        <f t="shared" si="17"/>
        <v>0</v>
      </c>
      <c r="AJ19">
        <f t="shared" si="18"/>
        <v>0</v>
      </c>
      <c r="AL19" t="b">
        <f t="shared" si="19"/>
        <v>1</v>
      </c>
      <c r="AM19" t="b">
        <f t="shared" si="20"/>
        <v>0</v>
      </c>
      <c r="AN19" t="b">
        <f t="shared" si="21"/>
        <v>0</v>
      </c>
      <c r="AP19">
        <f t="shared" si="22"/>
        <v>0</v>
      </c>
      <c r="AQ19">
        <f t="shared" si="23"/>
        <v>0</v>
      </c>
      <c r="AR19">
        <f t="shared" si="24"/>
        <v>0</v>
      </c>
      <c r="AS19">
        <f t="shared" si="25"/>
        <v>0</v>
      </c>
      <c r="AT19">
        <f t="shared" si="26"/>
        <v>0</v>
      </c>
      <c r="AU19">
        <f t="shared" si="27"/>
        <v>0</v>
      </c>
      <c r="AV19">
        <f t="shared" si="28"/>
        <v>0</v>
      </c>
      <c r="AW19">
        <f t="shared" si="29"/>
        <v>0</v>
      </c>
      <c r="AX19">
        <f t="shared" si="30"/>
        <v>0</v>
      </c>
      <c r="AY19">
        <f t="shared" si="31"/>
        <v>0</v>
      </c>
      <c r="AZ19">
        <f t="shared" si="32"/>
        <v>0</v>
      </c>
      <c r="BB19">
        <f t="shared" si="33"/>
        <v>0</v>
      </c>
      <c r="BC19">
        <f t="shared" si="34"/>
        <v>0</v>
      </c>
      <c r="BD19" t="b">
        <f t="shared" si="35"/>
        <v>0</v>
      </c>
      <c r="BE19" t="b">
        <f t="shared" si="36"/>
        <v>0</v>
      </c>
      <c r="BF19" t="b">
        <f t="shared" si="37"/>
        <v>0</v>
      </c>
    </row>
    <row r="20" spans="1:59" ht="19.5" customHeight="1" thickBot="1">
      <c r="A20" s="69" t="s">
        <v>16</v>
      </c>
      <c r="B20" s="70"/>
      <c r="C20" s="70"/>
      <c r="D20" s="70"/>
      <c r="E20" s="48"/>
      <c r="F20" s="22">
        <f>SUM(F10:F19)</f>
        <v>0</v>
      </c>
      <c r="G20" s="22">
        <f>SUM(G10:G19)</f>
        <v>0</v>
      </c>
      <c r="H20" s="22">
        <f>SUM(H10:H19)</f>
        <v>0</v>
      </c>
      <c r="I20" s="22">
        <f>SUM(I10:I19)</f>
        <v>0</v>
      </c>
      <c r="J20" s="22">
        <f>SUM(J10:J19)</f>
        <v>0</v>
      </c>
      <c r="K20" s="23">
        <f>SUM(K10:K19)</f>
        <v>0</v>
      </c>
      <c r="L20" s="41"/>
      <c r="BC20">
        <f>SUM(BC10:BC19)</f>
        <v>0</v>
      </c>
      <c r="BD20" t="b">
        <f t="shared" si="35"/>
        <v>0</v>
      </c>
      <c r="BE20" t="b">
        <f t="shared" si="36"/>
        <v>0</v>
      </c>
      <c r="BF20" t="b">
        <f t="shared" si="37"/>
        <v>0</v>
      </c>
      <c r="BG20" t="b">
        <f>OR(BD20,BE20,BF20)</f>
        <v>0</v>
      </c>
    </row>
    <row r="21" spans="1:12" ht="4.5" customHeight="1">
      <c r="A21" s="16"/>
      <c r="B21" s="16"/>
      <c r="C21" s="16"/>
      <c r="D21" s="16"/>
      <c r="E21" s="16"/>
      <c r="F21" s="17"/>
      <c r="G21" s="17"/>
      <c r="H21" s="17"/>
      <c r="I21" s="18"/>
      <c r="J21" s="18"/>
      <c r="K21" s="19"/>
      <c r="L21" s="20"/>
    </row>
    <row r="22" spans="2:16" ht="23.25" customHeight="1">
      <c r="B22" s="14" t="s">
        <v>76</v>
      </c>
      <c r="C22" s="29">
        <f>K20</f>
        <v>0</v>
      </c>
      <c r="D22" s="3"/>
      <c r="E22" s="3"/>
      <c r="F22" s="3"/>
      <c r="G22" s="3"/>
      <c r="H22" s="30" t="s">
        <v>26</v>
      </c>
      <c r="I22" s="68"/>
      <c r="J22" s="68"/>
      <c r="K22" s="68"/>
      <c r="L22" s="68"/>
      <c r="P22" t="b">
        <f>ISBLANK(I22)</f>
        <v>1</v>
      </c>
    </row>
    <row r="23" spans="2:12" ht="14.25">
      <c r="B23" s="15" t="s">
        <v>77</v>
      </c>
      <c r="C23" s="67">
        <f>IF(C22=0,"",slownie!A13)</f>
      </c>
      <c r="D23" s="67"/>
      <c r="E23" s="67"/>
      <c r="F23" s="67"/>
      <c r="G23" s="67"/>
      <c r="I23" s="3"/>
      <c r="J23" s="3"/>
      <c r="K23" s="3"/>
      <c r="L23" s="3"/>
    </row>
    <row r="24" spans="2:18" s="2" customFormat="1" ht="21.75" customHeight="1">
      <c r="B24" s="14" t="s">
        <v>78</v>
      </c>
      <c r="C24" s="74"/>
      <c r="D24" s="74"/>
      <c r="E24" s="54"/>
      <c r="F24" s="14" t="s">
        <v>79</v>
      </c>
      <c r="G24" s="37"/>
      <c r="H24" s="14" t="s">
        <v>25</v>
      </c>
      <c r="I24" s="68"/>
      <c r="J24" s="68"/>
      <c r="K24" s="68"/>
      <c r="L24" s="68"/>
      <c r="P24" s="2" t="b">
        <f>ISBLANK(C24)</f>
        <v>1</v>
      </c>
      <c r="Q24" s="2" t="b">
        <f>ISBLANK(G24)</f>
        <v>1</v>
      </c>
      <c r="R24" s="2" t="b">
        <f>ISBLANK(I24)</f>
        <v>1</v>
      </c>
    </row>
    <row r="25" spans="2:12" ht="14.25">
      <c r="B25" s="3"/>
      <c r="C25" s="66" t="s">
        <v>17</v>
      </c>
      <c r="D25" s="66"/>
      <c r="E25" s="13"/>
      <c r="F25" s="3"/>
      <c r="G25" s="13" t="s">
        <v>74</v>
      </c>
      <c r="H25" s="3"/>
      <c r="I25" s="3"/>
      <c r="J25" s="3"/>
      <c r="K25" s="3"/>
      <c r="L25" s="3"/>
    </row>
  </sheetData>
  <sheetProtection sheet="1" objects="1" scenarios="1"/>
  <mergeCells count="11">
    <mergeCell ref="A2:E2"/>
    <mergeCell ref="C25:D25"/>
    <mergeCell ref="C23:G23"/>
    <mergeCell ref="I22:L22"/>
    <mergeCell ref="I24:L24"/>
    <mergeCell ref="A20:D20"/>
    <mergeCell ref="H6:L6"/>
    <mergeCell ref="B5:C5"/>
    <mergeCell ref="C4:G4"/>
    <mergeCell ref="C24:D24"/>
    <mergeCell ref="E5:G5"/>
  </mergeCells>
  <conditionalFormatting sqref="B6">
    <cfRule type="expression" priority="16" dxfId="0">
      <formula>$P$6</formula>
    </cfRule>
  </conditionalFormatting>
  <conditionalFormatting sqref="B5:C5">
    <cfRule type="expression" priority="18" dxfId="0">
      <formula>$P$5</formula>
    </cfRule>
  </conditionalFormatting>
  <conditionalFormatting sqref="B10:E19">
    <cfRule type="expression" priority="5" dxfId="0">
      <formula>W10</formula>
    </cfRule>
  </conditionalFormatting>
  <conditionalFormatting sqref="C24:D24">
    <cfRule type="expression" priority="12" dxfId="2">
      <formula>$P$24</formula>
    </cfRule>
  </conditionalFormatting>
  <conditionalFormatting sqref="C4:G4">
    <cfRule type="expression" priority="19" dxfId="0">
      <formula>$P$4</formula>
    </cfRule>
  </conditionalFormatting>
  <conditionalFormatting sqref="D6">
    <cfRule type="expression" priority="15" dxfId="0">
      <formula>$Q$6</formula>
    </cfRule>
  </conditionalFormatting>
  <conditionalFormatting sqref="D10:D19">
    <cfRule type="expression" priority="9" dxfId="18">
      <formula>BD10</formula>
    </cfRule>
  </conditionalFormatting>
  <conditionalFormatting sqref="E5">
    <cfRule type="expression" priority="6" dxfId="0">
      <formula>$Q$5</formula>
    </cfRule>
  </conditionalFormatting>
  <conditionalFormatting sqref="F2">
    <cfRule type="expression" priority="3" dxfId="0">
      <formula>$P$2</formula>
    </cfRule>
  </conditionalFormatting>
  <conditionalFormatting sqref="F6">
    <cfRule type="expression" priority="4" dxfId="0">
      <formula>$R$6</formula>
    </cfRule>
  </conditionalFormatting>
  <conditionalFormatting sqref="F10:F19">
    <cfRule type="expression" priority="20" dxfId="19">
      <formula>AE10</formula>
    </cfRule>
    <cfRule type="expression" priority="21" dxfId="0">
      <formula>AA10</formula>
    </cfRule>
  </conditionalFormatting>
  <conditionalFormatting sqref="G24">
    <cfRule type="expression" priority="11" dxfId="2">
      <formula>$Q$24</formula>
    </cfRule>
  </conditionalFormatting>
  <conditionalFormatting sqref="G10:I19 K10:K19">
    <cfRule type="expression" priority="8" dxfId="20">
      <formula>$T10</formula>
    </cfRule>
  </conditionalFormatting>
  <conditionalFormatting sqref="I22:L22">
    <cfRule type="expression" priority="13" dxfId="2">
      <formula>$P$22</formula>
    </cfRule>
  </conditionalFormatting>
  <conditionalFormatting sqref="I24:L24">
    <cfRule type="expression" priority="10" dxfId="2">
      <formula>$R$24</formula>
    </cfRule>
  </conditionalFormatting>
  <conditionalFormatting sqref="J10:J19">
    <cfRule type="expression" priority="1" dxfId="19">
      <formula>AI10</formula>
    </cfRule>
    <cfRule type="expression" priority="2" dxfId="0">
      <formula>AE10</formula>
    </cfRule>
  </conditionalFormatting>
  <dataValidations count="3">
    <dataValidation errorStyle="warning" type="whole" allowBlank="1" showErrorMessage="1" errorTitle="Niepoprawny PESEL" error="Wprowadzono za krótki lub za długi numer PESEL. Numer PESEL składa się z 11 cyfr." sqref="D10:D19">
      <formula1>100000000</formula1>
      <formula2>100000000000</formula2>
    </dataValidation>
    <dataValidation errorStyle="warning" type="decimal" operator="greaterThanOrEqual" allowBlank="1" showErrorMessage="1" errorTitle="Sprawdź wprowadzoną wartość" error="Sprawdź wprowadzoną wartość" sqref="F10:F19">
      <formula1>0</formula1>
    </dataValidation>
    <dataValidation errorStyle="warning" allowBlank="1" showErrorMessage="1" errorTitle="Niepoprawny PESEL" error="Wprowadzono za krótki lub za długi numer PESEL. Numer PESEL składa się z 11 cyfr." sqref="E10:E19"/>
  </dataValidation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28125" style="0" bestFit="1" customWidth="1"/>
  </cols>
  <sheetData>
    <row r="1" spans="1:14" ht="14.25">
      <c r="A1" t="s">
        <v>27</v>
      </c>
      <c r="B1" s="12">
        <f>rozliczenie!C22</f>
        <v>0</v>
      </c>
      <c r="F1" t="s">
        <v>28</v>
      </c>
      <c r="J1" t="s">
        <v>29</v>
      </c>
      <c r="N1" t="s">
        <v>24</v>
      </c>
    </row>
    <row r="2" spans="1:2" ht="14.25">
      <c r="A2" t="s">
        <v>30</v>
      </c>
      <c r="B2">
        <f>FLOOR(B1,1)</f>
        <v>0</v>
      </c>
    </row>
    <row r="3" spans="1:14" ht="14.25">
      <c r="A3" t="s">
        <v>31</v>
      </c>
      <c r="B3">
        <f>FLOOR(B2/100000,1)</f>
        <v>0</v>
      </c>
      <c r="C3">
        <f>VLOOKUP(B3,F3:G12,2)</f>
      </c>
      <c r="F3">
        <v>0</v>
      </c>
      <c r="G3" s="11">
        <f>""</f>
      </c>
      <c r="I3">
        <v>0</v>
      </c>
      <c r="J3" s="11">
        <f>""</f>
      </c>
      <c r="M3">
        <v>0</v>
      </c>
      <c r="N3">
        <f>""</f>
      </c>
    </row>
    <row r="4" spans="1:14" ht="14.25">
      <c r="A4" t="s">
        <v>32</v>
      </c>
      <c r="B4">
        <f>IF(FLOOR((B2-(B3*100000))/10000,1)&lt;2,0,FLOOR((B2-(B3*100000))/10000,1))</f>
        <v>0</v>
      </c>
      <c r="C4">
        <f>VLOOKUP(B4,I3:J11,2)</f>
      </c>
      <c r="F4">
        <v>1</v>
      </c>
      <c r="G4" t="s">
        <v>33</v>
      </c>
      <c r="I4">
        <v>2</v>
      </c>
      <c r="J4" t="s">
        <v>34</v>
      </c>
      <c r="M4">
        <v>1</v>
      </c>
      <c r="N4" t="s">
        <v>35</v>
      </c>
    </row>
    <row r="5" spans="1:14" ht="14.25">
      <c r="A5" t="s">
        <v>36</v>
      </c>
      <c r="B5">
        <f>FLOOR((B2-(B4*10000)-(B3*100000))/1000,1)</f>
        <v>0</v>
      </c>
      <c r="C5">
        <f>IF(AND(B3=0,B4=0,B5=1),"",VLOOKUP(B5,M3:N22,2))</f>
      </c>
      <c r="F5">
        <v>2</v>
      </c>
      <c r="G5" t="s">
        <v>37</v>
      </c>
      <c r="I5">
        <v>3</v>
      </c>
      <c r="J5" t="s">
        <v>38</v>
      </c>
      <c r="M5">
        <v>2</v>
      </c>
      <c r="N5" t="s">
        <v>39</v>
      </c>
    </row>
    <row r="6" spans="1:14" ht="14.25">
      <c r="A6" t="s">
        <v>40</v>
      </c>
      <c r="B6" t="str">
        <f>IF(AND(B5=1,B4=0,B3=0),"tysiąc ",IF(AND(B5=0,B4=0,B3=0)," ",IF(OR(B5=2,B5=3,B5=4),"tysiące ","tysięcy ")))</f>
        <v> </v>
      </c>
      <c r="C6" t="str">
        <f>B6</f>
        <v> </v>
      </c>
      <c r="F6">
        <v>3</v>
      </c>
      <c r="G6" t="s">
        <v>41</v>
      </c>
      <c r="I6">
        <v>4</v>
      </c>
      <c r="J6" t="s">
        <v>42</v>
      </c>
      <c r="M6">
        <v>3</v>
      </c>
      <c r="N6" t="s">
        <v>43</v>
      </c>
    </row>
    <row r="7" spans="1:14" ht="14.25">
      <c r="A7" t="s">
        <v>28</v>
      </c>
      <c r="B7">
        <f>FLOOR((B2-(B3*100000)-(B4*10000)-(B5*1000))/100,1)</f>
        <v>0</v>
      </c>
      <c r="C7">
        <f>VLOOKUP(B7,F3:G12,2)</f>
      </c>
      <c r="F7">
        <v>4</v>
      </c>
      <c r="G7" t="s">
        <v>44</v>
      </c>
      <c r="I7">
        <v>5</v>
      </c>
      <c r="J7" t="s">
        <v>45</v>
      </c>
      <c r="M7">
        <v>4</v>
      </c>
      <c r="N7" t="s">
        <v>46</v>
      </c>
    </row>
    <row r="8" spans="1:14" ht="14.25">
      <c r="A8" t="s">
        <v>29</v>
      </c>
      <c r="B8">
        <f>IF(FLOOR((B2-(B3*100000)-(B4*10000)-(B5*1000)-(B7*100))/10,1)&lt;2,0,FLOOR((B2-(B3*100000)-(B4*10000)-(B5*1000)-(B7*100))/10,1))</f>
        <v>0</v>
      </c>
      <c r="C8">
        <f>VLOOKUP(B8,I3:J11,2)</f>
      </c>
      <c r="F8">
        <v>5</v>
      </c>
      <c r="G8" t="s">
        <v>47</v>
      </c>
      <c r="I8">
        <v>6</v>
      </c>
      <c r="J8" t="s">
        <v>48</v>
      </c>
      <c r="M8">
        <v>5</v>
      </c>
      <c r="N8" t="s">
        <v>49</v>
      </c>
    </row>
    <row r="9" spans="1:14" ht="14.25">
      <c r="A9" t="s">
        <v>50</v>
      </c>
      <c r="B9">
        <f>FLOOR((B2-(B3*100000)-(B4*10000)-(B5*1000)-(B7*100)-(B8*10)),1)</f>
        <v>0</v>
      </c>
      <c r="C9" t="str">
        <f>IF(B2=0,"zero ",VLOOKUP(B9,M3:N22,2))</f>
        <v>zero </v>
      </c>
      <c r="F9">
        <v>6</v>
      </c>
      <c r="G9" t="s">
        <v>51</v>
      </c>
      <c r="I9">
        <v>7</v>
      </c>
      <c r="J9" t="s">
        <v>52</v>
      </c>
      <c r="M9">
        <v>6</v>
      </c>
      <c r="N9" t="s">
        <v>53</v>
      </c>
    </row>
    <row r="10" spans="1:14" ht="14.25">
      <c r="A10" t="s">
        <v>54</v>
      </c>
      <c r="B10" t="str">
        <f>IF(AND(B9=1,B8=0,B7=0,B5=0,B4=0,B3=0),"złoty ",IF(AND(B9=0,B8=0,B7=0),"złotych ",IF(OR(B9=2,B9=3,B9=4),"złote ","złotych ")))</f>
        <v>złotych </v>
      </c>
      <c r="C10" t="str">
        <f>B10</f>
        <v>złotych </v>
      </c>
      <c r="F10">
        <v>7</v>
      </c>
      <c r="G10" t="s">
        <v>55</v>
      </c>
      <c r="I10">
        <v>8</v>
      </c>
      <c r="J10" t="s">
        <v>56</v>
      </c>
      <c r="M10">
        <v>7</v>
      </c>
      <c r="N10" t="s">
        <v>57</v>
      </c>
    </row>
    <row r="11" spans="1:14" ht="14.25">
      <c r="A11" t="s">
        <v>58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59</v>
      </c>
      <c r="I11">
        <v>9</v>
      </c>
      <c r="J11" t="s">
        <v>60</v>
      </c>
      <c r="M11">
        <v>8</v>
      </c>
      <c r="N11" t="s">
        <v>61</v>
      </c>
    </row>
    <row r="12" spans="6:14" ht="14.25">
      <c r="F12">
        <v>9</v>
      </c>
      <c r="G12" t="s">
        <v>62</v>
      </c>
      <c r="M12">
        <v>9</v>
      </c>
      <c r="N12" t="s">
        <v>63</v>
      </c>
    </row>
    <row r="13" spans="1:14" ht="14.25">
      <c r="A13" t="str">
        <f>CONCATENATE(C3,C4,C5,C6,C7,C8,C9,C10,C11)</f>
        <v> zero złotych 0/100 gr.</v>
      </c>
      <c r="M13">
        <v>10</v>
      </c>
      <c r="N13" t="s">
        <v>64</v>
      </c>
    </row>
    <row r="14" spans="13:14" ht="14.25">
      <c r="M14">
        <v>11</v>
      </c>
      <c r="N14" t="s">
        <v>65</v>
      </c>
    </row>
    <row r="15" spans="13:14" ht="14.25">
      <c r="M15">
        <v>12</v>
      </c>
      <c r="N15" t="s">
        <v>66</v>
      </c>
    </row>
    <row r="16" spans="13:14" ht="14.25">
      <c r="M16">
        <v>13</v>
      </c>
      <c r="N16" t="s">
        <v>67</v>
      </c>
    </row>
    <row r="17" spans="13:14" ht="14.25">
      <c r="M17">
        <v>14</v>
      </c>
      <c r="N17" t="s">
        <v>68</v>
      </c>
    </row>
    <row r="18" spans="13:14" ht="14.25">
      <c r="M18">
        <v>15</v>
      </c>
      <c r="N18" t="s">
        <v>69</v>
      </c>
    </row>
    <row r="19" spans="13:14" ht="14.25">
      <c r="M19">
        <v>16</v>
      </c>
      <c r="N19" t="s">
        <v>70</v>
      </c>
    </row>
    <row r="20" spans="13:14" ht="14.25">
      <c r="M20">
        <v>17</v>
      </c>
      <c r="N20" t="s">
        <v>71</v>
      </c>
    </row>
    <row r="21" spans="13:14" ht="14.25">
      <c r="M21">
        <v>18</v>
      </c>
      <c r="N21" t="s">
        <v>72</v>
      </c>
    </row>
    <row r="22" spans="13:14" ht="14.25">
      <c r="M22">
        <v>19</v>
      </c>
      <c r="N22" t="s">
        <v>73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Zmuda-Trzebiatowski</dc:creator>
  <cp:keywords/>
  <dc:description/>
  <cp:lastModifiedBy>Paweł Zmuda</cp:lastModifiedBy>
  <cp:lastPrinted>2024-04-24T09:12:20Z</cp:lastPrinted>
  <dcterms:created xsi:type="dcterms:W3CDTF">2013-05-06T05:54:04Z</dcterms:created>
  <dcterms:modified xsi:type="dcterms:W3CDTF">2024-04-26T12:02:59Z</dcterms:modified>
  <cp:category/>
  <cp:version/>
  <cp:contentType/>
  <cp:contentStatus/>
</cp:coreProperties>
</file>